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drawings/drawing3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drawings/drawing4.xml" ContentType="application/vnd.openxmlformats-officedocument.drawing+xml"/>
  <Override PartName="/xl/ctrlProps/ctrlProp14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ЭтаКнига" defaultThemeVersion="124226"/>
  <bookViews>
    <workbookView xWindow="15" yWindow="315" windowWidth="10680" windowHeight="11985" tabRatio="789"/>
  </bookViews>
  <sheets>
    <sheet name="Прайс" sheetId="1" r:id="rId1"/>
    <sheet name="Matrix" sheetId="2" r:id="rId2"/>
    <sheet name="FMR_new" sheetId="3" state="hidden" r:id="rId3"/>
    <sheet name="MRL" sheetId="4" r:id="rId4"/>
    <sheet name="Trim5_old" sheetId="5" state="hidden" r:id="rId5"/>
    <sheet name="SMH4" sheetId="6" r:id="rId6"/>
    <sheet name="FMR" sheetId="7" r:id="rId7"/>
    <sheet name="Модем ICM" sheetId="8" state="hidden" r:id="rId8"/>
    <sheet name="SMH2G_old" sheetId="9" state="hidden" r:id="rId9"/>
    <sheet name="MC_old" sheetId="10" state="hidden" r:id="rId10"/>
    <sheet name="Pixel" sheetId="11" r:id="rId11"/>
    <sheet name="MR" sheetId="12" r:id="rId12"/>
    <sheet name="Модули памяти PMM" sheetId="13" r:id="rId13"/>
    <sheet name="Батарейки" sheetId="14" r:id="rId14"/>
    <sheet name="Сетевые модули NA" sheetId="15" r:id="rId15"/>
    <sheet name="Сетевые модули PNA_old" sheetId="16" state="hidden" r:id="rId16"/>
    <sheet name="Кабели" sheetId="17" r:id="rId17"/>
    <sheet name="SMH2010" sheetId="18" r:id="rId18"/>
    <sheet name="_" sheetId="19" state="hidden" r:id="rId19"/>
    <sheet name="Лист1" sheetId="20" state="hidden" r:id="rId20"/>
  </sheets>
  <externalReferences>
    <externalReference r:id="rId21"/>
  </externalReferences>
  <definedNames>
    <definedName name="_00">Matrix!$K$42</definedName>
    <definedName name="_10">Matrix!$K$46:$K$50</definedName>
    <definedName name="_11">Matrix!$K$46:$K$50</definedName>
    <definedName name="_13">Matrix!$K$46:$K$50</definedName>
    <definedName name="_20">Matrix!$K$46:$K$50</definedName>
    <definedName name="_21">Matrix!$K$47:$K$50</definedName>
    <definedName name="_22">Matrix!$K$48:$K$51</definedName>
    <definedName name="_30">Matrix!$K$49:$K$50</definedName>
    <definedName name="_33">Matrix!$K$50</definedName>
    <definedName name="Z_11D08DB2_E31A_4B7D_96E3_15D146D9C90A_.wvu.PrintArea" localSheetId="6" hidden="1">FMR!$A$1:$J$49</definedName>
    <definedName name="Z_11D08DB2_E31A_4B7D_96E3_15D146D9C90A_.wvu.PrintArea" localSheetId="9" hidden="1">MC_old!$A$1:$H$65</definedName>
    <definedName name="Z_11D08DB2_E31A_4B7D_96E3_15D146D9C90A_.wvu.PrintArea" localSheetId="11" hidden="1">MR!$A$1:$H$42</definedName>
    <definedName name="Z_11D08DB2_E31A_4B7D_96E3_15D146D9C90A_.wvu.PrintArea" localSheetId="10" hidden="1">Pixel!$A$1:$H$67</definedName>
    <definedName name="Z_11D08DB2_E31A_4B7D_96E3_15D146D9C90A_.wvu.PrintArea" localSheetId="17" hidden="1">'SMH2010'!$A$1:$I$40</definedName>
    <definedName name="Z_11D08DB2_E31A_4B7D_96E3_15D146D9C90A_.wvu.PrintArea" localSheetId="8" hidden="1">SMH2G_old!$A$1:$H$37</definedName>
    <definedName name="Z_11D08DB2_E31A_4B7D_96E3_15D146D9C90A_.wvu.PrintArea" localSheetId="5" hidden="1">'SMH4'!$A$1:$H$44</definedName>
    <definedName name="Z_11D08DB2_E31A_4B7D_96E3_15D146D9C90A_.wvu.PrintArea" localSheetId="4" hidden="1">Trim5_old!$A$1:$H$58</definedName>
    <definedName name="Z_11D08DB2_E31A_4B7D_96E3_15D146D9C90A_.wvu.PrintArea" localSheetId="13" hidden="1">Батарейки!$A$1:$H$25</definedName>
    <definedName name="Z_11D08DB2_E31A_4B7D_96E3_15D146D9C90A_.wvu.PrintArea" localSheetId="16" hidden="1">Кабели!$A$1:$H$38</definedName>
    <definedName name="Z_11D08DB2_E31A_4B7D_96E3_15D146D9C90A_.wvu.PrintArea" localSheetId="7" hidden="1">'Модем ICM'!$A$1:$H$23</definedName>
    <definedName name="Z_11D08DB2_E31A_4B7D_96E3_15D146D9C90A_.wvu.PrintArea" localSheetId="12" hidden="1">'Модули памяти PMM'!$A$1:$H$29</definedName>
    <definedName name="Z_11D08DB2_E31A_4B7D_96E3_15D146D9C90A_.wvu.PrintArea" localSheetId="0" hidden="1">Прайс!$A$1:$E$51</definedName>
    <definedName name="Z_11D08DB2_E31A_4B7D_96E3_15D146D9C90A_.wvu.PrintArea" localSheetId="14" hidden="1">'Сетевые модули NA'!$A$1:$H$21</definedName>
    <definedName name="Z_11D08DB2_E31A_4B7D_96E3_15D146D9C90A_.wvu.PrintArea" localSheetId="15" hidden="1">'Сетевые модули PNA_old'!$A$1:$H$29</definedName>
    <definedName name="Z_20FA67BD_9BBC_4ED6_BBAA_373F6BCF607B_.wvu.PrintArea" localSheetId="6" hidden="1">FMR!$A$1:$J$49</definedName>
    <definedName name="Z_20FA67BD_9BBC_4ED6_BBAA_373F6BCF607B_.wvu.PrintArea" localSheetId="9" hidden="1">MC_old!$A$1:$H$65</definedName>
    <definedName name="Z_20FA67BD_9BBC_4ED6_BBAA_373F6BCF607B_.wvu.PrintArea" localSheetId="11" hidden="1">MR!$A$1:$H$42</definedName>
    <definedName name="Z_20FA67BD_9BBC_4ED6_BBAA_373F6BCF607B_.wvu.PrintArea" localSheetId="10" hidden="1">Pixel!$A$1:$H$67</definedName>
    <definedName name="Z_20FA67BD_9BBC_4ED6_BBAA_373F6BCF607B_.wvu.PrintArea" localSheetId="17" hidden="1">'SMH2010'!$A$1:$I$40</definedName>
    <definedName name="Z_20FA67BD_9BBC_4ED6_BBAA_373F6BCF607B_.wvu.PrintArea" localSheetId="8" hidden="1">SMH2G_old!$A$1:$H$37</definedName>
    <definedName name="Z_20FA67BD_9BBC_4ED6_BBAA_373F6BCF607B_.wvu.PrintArea" localSheetId="5" hidden="1">'SMH4'!$A$1:$H$44</definedName>
    <definedName name="Z_20FA67BD_9BBC_4ED6_BBAA_373F6BCF607B_.wvu.PrintArea" localSheetId="4" hidden="1">Trim5_old!$A$1:$H$58</definedName>
    <definedName name="Z_20FA67BD_9BBC_4ED6_BBAA_373F6BCF607B_.wvu.PrintArea" localSheetId="13" hidden="1">Батарейки!$A$1:$H$25</definedName>
    <definedName name="Z_20FA67BD_9BBC_4ED6_BBAA_373F6BCF607B_.wvu.PrintArea" localSheetId="16" hidden="1">Кабели!$A$1:$H$38</definedName>
    <definedName name="Z_20FA67BD_9BBC_4ED6_BBAA_373F6BCF607B_.wvu.PrintArea" localSheetId="7" hidden="1">'Модем ICM'!$A$1:$H$23</definedName>
    <definedName name="Z_20FA67BD_9BBC_4ED6_BBAA_373F6BCF607B_.wvu.PrintArea" localSheetId="12" hidden="1">'Модули памяти PMM'!$A$1:$H$29</definedName>
    <definedName name="Z_20FA67BD_9BBC_4ED6_BBAA_373F6BCF607B_.wvu.PrintArea" localSheetId="0" hidden="1">Прайс!$A$1:$E$51</definedName>
    <definedName name="Z_20FA67BD_9BBC_4ED6_BBAA_373F6BCF607B_.wvu.PrintArea" localSheetId="14" hidden="1">'Сетевые модули NA'!$A$1:$H$21</definedName>
    <definedName name="Z_20FA67BD_9BBC_4ED6_BBAA_373F6BCF607B_.wvu.PrintArea" localSheetId="15" hidden="1">'Сетевые модули PNA_old'!$A$1:$H$29</definedName>
    <definedName name="Z_7D664F49_CBB3_4B83_A19B_05FCB4570C5D_.wvu.PrintArea" localSheetId="6" hidden="1">FMR!$A$1:$J$49</definedName>
    <definedName name="Z_7D664F49_CBB3_4B83_A19B_05FCB4570C5D_.wvu.PrintArea" localSheetId="9" hidden="1">MC_old!$A$1:$H$65</definedName>
    <definedName name="Z_7D664F49_CBB3_4B83_A19B_05FCB4570C5D_.wvu.PrintArea" localSheetId="11" hidden="1">MR!$A$1:$H$42</definedName>
    <definedName name="Z_7D664F49_CBB3_4B83_A19B_05FCB4570C5D_.wvu.PrintArea" localSheetId="10" hidden="1">Pixel!$A$1:$H$67</definedName>
    <definedName name="Z_7D664F49_CBB3_4B83_A19B_05FCB4570C5D_.wvu.PrintArea" localSheetId="17" hidden="1">'SMH2010'!$A$1:$I$40</definedName>
    <definedName name="Z_7D664F49_CBB3_4B83_A19B_05FCB4570C5D_.wvu.PrintArea" localSheetId="8" hidden="1">SMH2G_old!$A$1:$H$37</definedName>
    <definedName name="Z_7D664F49_CBB3_4B83_A19B_05FCB4570C5D_.wvu.PrintArea" localSheetId="5" hidden="1">'SMH4'!$A$1:$H$44</definedName>
    <definedName name="Z_7D664F49_CBB3_4B83_A19B_05FCB4570C5D_.wvu.PrintArea" localSheetId="4" hidden="1">Trim5_old!$A$1:$H$58</definedName>
    <definedName name="Z_7D664F49_CBB3_4B83_A19B_05FCB4570C5D_.wvu.PrintArea" localSheetId="13" hidden="1">Батарейки!$A$1:$H$25</definedName>
    <definedName name="Z_7D664F49_CBB3_4B83_A19B_05FCB4570C5D_.wvu.PrintArea" localSheetId="16" hidden="1">Кабели!$A$1:$H$38</definedName>
    <definedName name="Z_7D664F49_CBB3_4B83_A19B_05FCB4570C5D_.wvu.PrintArea" localSheetId="7" hidden="1">'Модем ICM'!$A$1:$H$23</definedName>
    <definedName name="Z_7D664F49_CBB3_4B83_A19B_05FCB4570C5D_.wvu.PrintArea" localSheetId="12" hidden="1">'Модули памяти PMM'!$A$1:$H$29</definedName>
    <definedName name="Z_7D664F49_CBB3_4B83_A19B_05FCB4570C5D_.wvu.PrintArea" localSheetId="0" hidden="1">Прайс!$A$1:$E$51</definedName>
    <definedName name="Z_7D664F49_CBB3_4B83_A19B_05FCB4570C5D_.wvu.PrintArea" localSheetId="14" hidden="1">'Сетевые модули NA'!$A$1:$H$21</definedName>
    <definedName name="Z_7D664F49_CBB3_4B83_A19B_05FCB4570C5D_.wvu.PrintArea" localSheetId="15" hidden="1">'Сетевые модули PNA_old'!$A$1:$H$29</definedName>
    <definedName name="Z_830742FC_BE7F_4E27_BACB_C350DD8E1822_.wvu.PrintArea" localSheetId="6" hidden="1">FMR!$A$1:$J$49</definedName>
    <definedName name="Z_830742FC_BE7F_4E27_BACB_C350DD8E1822_.wvu.PrintArea" localSheetId="9" hidden="1">MC_old!$A$1:$H$65</definedName>
    <definedName name="Z_830742FC_BE7F_4E27_BACB_C350DD8E1822_.wvu.PrintArea" localSheetId="11" hidden="1">MR!$A$1:$H$42</definedName>
    <definedName name="Z_830742FC_BE7F_4E27_BACB_C350DD8E1822_.wvu.PrintArea" localSheetId="10" hidden="1">Pixel!$A$1:$H$67</definedName>
    <definedName name="Z_830742FC_BE7F_4E27_BACB_C350DD8E1822_.wvu.PrintArea" localSheetId="17" hidden="1">'SMH2010'!$A$1:$I$40</definedName>
    <definedName name="Z_830742FC_BE7F_4E27_BACB_C350DD8E1822_.wvu.PrintArea" localSheetId="8" hidden="1">SMH2G_old!$A$1:$H$37</definedName>
    <definedName name="Z_830742FC_BE7F_4E27_BACB_C350DD8E1822_.wvu.PrintArea" localSheetId="5" hidden="1">'SMH4'!$A$1:$H$44</definedName>
    <definedName name="Z_830742FC_BE7F_4E27_BACB_C350DD8E1822_.wvu.PrintArea" localSheetId="4" hidden="1">Trim5_old!$A$1:$H$58</definedName>
    <definedName name="Z_830742FC_BE7F_4E27_BACB_C350DD8E1822_.wvu.PrintArea" localSheetId="13" hidden="1">Батарейки!$A$1:$H$25</definedName>
    <definedName name="Z_830742FC_BE7F_4E27_BACB_C350DD8E1822_.wvu.PrintArea" localSheetId="16" hidden="1">Кабели!$A$1:$H$38</definedName>
    <definedName name="Z_830742FC_BE7F_4E27_BACB_C350DD8E1822_.wvu.PrintArea" localSheetId="7" hidden="1">'Модем ICM'!$A$1:$H$23</definedName>
    <definedName name="Z_830742FC_BE7F_4E27_BACB_C350DD8E1822_.wvu.PrintArea" localSheetId="12" hidden="1">'Модули памяти PMM'!$A$1:$H$29</definedName>
    <definedName name="Z_830742FC_BE7F_4E27_BACB_C350DD8E1822_.wvu.PrintArea" localSheetId="0" hidden="1">Прайс!$A$1:$E$51</definedName>
    <definedName name="Z_830742FC_BE7F_4E27_BACB_C350DD8E1822_.wvu.PrintArea" localSheetId="14" hidden="1">'Сетевые модули NA'!$A$1:$H$21</definedName>
    <definedName name="Z_830742FC_BE7F_4E27_BACB_C350DD8E1822_.wvu.PrintArea" localSheetId="15" hidden="1">'Сетевые модули PNA_old'!$A$1:$H$29</definedName>
    <definedName name="курс" localSheetId="6">[1]Прайс!$D$2</definedName>
    <definedName name="курс">Прайс!$D$2</definedName>
    <definedName name="_xlnm.Print_Area" localSheetId="6">FMR!$A$1:$J$49</definedName>
    <definedName name="_xlnm.Print_Area" localSheetId="9">MC_old!$A$1:$H$65</definedName>
    <definedName name="_xlnm.Print_Area" localSheetId="11">MR!$A$1:$H$42</definedName>
    <definedName name="_xlnm.Print_Area" localSheetId="10">Pixel!$A$1:$H$67</definedName>
    <definedName name="_xlnm.Print_Area" localSheetId="17">'SMH2010'!$A$1:$I$40</definedName>
    <definedName name="_xlnm.Print_Area" localSheetId="8">SMH2G_old!$A$1:$H$37</definedName>
    <definedName name="_xlnm.Print_Area" localSheetId="5">'SMH4'!$A$1:$H$44</definedName>
    <definedName name="_xlnm.Print_Area" localSheetId="4">Trim5_old!$A$1:$H$58</definedName>
    <definedName name="_xlnm.Print_Area" localSheetId="13">Батарейки!$A$1:$H$25</definedName>
    <definedName name="_xlnm.Print_Area" localSheetId="16">Кабели!$A$1:$H$38</definedName>
    <definedName name="_xlnm.Print_Area" localSheetId="7">'Модем ICM'!$A$1:$H$23</definedName>
    <definedName name="_xlnm.Print_Area" localSheetId="12">'Модули памяти PMM'!$A$1:$H$29</definedName>
    <definedName name="_xlnm.Print_Area" localSheetId="0">Прайс!$A$1:$E$51</definedName>
    <definedName name="_xlnm.Print_Area" localSheetId="14">'Сетевые модули NA'!$A$1:$H$21</definedName>
    <definedName name="_xlnm.Print_Area" localSheetId="15">'Сетевые модули PNA_old'!$A$1:$H$29</definedName>
    <definedName name="скидка" localSheetId="6">[1]_!$C$5</definedName>
    <definedName name="скидка">_!$C$5</definedName>
  </definedNames>
  <calcPr calcId="145621"/>
  <customWorkbookViews>
    <customWorkbookView name="User1 - Личное представление" guid="{11D08DB2-E31A-4B7D-96E3-15D146D9C90A}" mergeInterval="0" personalView="1" maximized="1" windowWidth="1920" windowHeight="869" tabRatio="789" activeSheetId="1"/>
    <customWorkbookView name="Ruslan - Личное представление" guid="{7D664F49-CBB3-4B83-A19B-05FCB4570C5D}" mergeInterval="0" personalView="1" maximized="1" xWindow="-1928" yWindow="70" windowWidth="1936" windowHeight="1066" tabRatio="789" activeSheetId="1"/>
    <customWorkbookView name="Rusaln-PC - Личное представление" guid="{830742FC-BE7F-4E27-BACB-C350DD8E1822}" mergeInterval="0" personalView="1" maximized="1" windowWidth="1916" windowHeight="914" tabRatio="789" activeSheetId="16"/>
    <customWorkbookView name="Support - Личное представление" guid="{20FA67BD-9BBC-4ED6-BBAA-373F6BCF607B}" mergeInterval="0" personalView="1" maximized="1" windowWidth="1920" windowHeight="785" tabRatio="789" activeSheetId="1"/>
  </customWorkbookViews>
</workbook>
</file>

<file path=xl/calcChain.xml><?xml version="1.0" encoding="utf-8"?>
<calcChain xmlns="http://schemas.openxmlformats.org/spreadsheetml/2006/main">
  <c r="AF251" i="19" l="1"/>
  <c r="J22" i="7"/>
  <c r="J21" i="7"/>
  <c r="J20" i="7"/>
  <c r="J19" i="7"/>
  <c r="J18" i="7"/>
  <c r="J17" i="7"/>
  <c r="J16" i="7"/>
  <c r="C194" i="19" l="1"/>
  <c r="E194" i="19"/>
  <c r="E195" i="19" l="1"/>
  <c r="D70" i="19" l="1"/>
  <c r="D69" i="19"/>
  <c r="D68" i="19"/>
  <c r="D67" i="19"/>
  <c r="D66" i="19"/>
  <c r="D65" i="19"/>
  <c r="D64" i="19"/>
  <c r="D63" i="19"/>
  <c r="D61" i="19"/>
  <c r="D60" i="19"/>
  <c r="D59" i="19"/>
  <c r="D51" i="19"/>
  <c r="D19" i="19"/>
  <c r="D47" i="19" l="1"/>
  <c r="D46" i="19"/>
  <c r="D45" i="19"/>
  <c r="D44" i="19"/>
  <c r="D43" i="19"/>
  <c r="D42" i="19"/>
  <c r="E293" i="19" l="1"/>
  <c r="Q173" i="19" l="1"/>
  <c r="Q174" i="19"/>
  <c r="Q175" i="19"/>
  <c r="Q176" i="19"/>
  <c r="C5" i="19" l="1"/>
  <c r="B12" i="1" s="1"/>
  <c r="F74" i="19"/>
  <c r="F80" i="19"/>
  <c r="F103" i="19"/>
  <c r="F106" i="19"/>
  <c r="F109" i="19"/>
  <c r="F112" i="19"/>
  <c r="P178" i="19"/>
  <c r="O178" i="19" s="1"/>
  <c r="AC175" i="19" s="1"/>
  <c r="I194" i="19"/>
  <c r="K195" i="19"/>
  <c r="AF216" i="19"/>
  <c r="AD218" i="19"/>
  <c r="AE218" i="19"/>
  <c r="D237" i="19"/>
  <c r="D238" i="19"/>
  <c r="I238" i="19" s="1"/>
  <c r="AD251" i="19"/>
  <c r="D270" i="19"/>
  <c r="B16" i="18"/>
  <c r="C16" i="18"/>
  <c r="D16" i="18"/>
  <c r="E16" i="18"/>
  <c r="G16" i="18"/>
  <c r="I16" i="18"/>
  <c r="D26" i="18"/>
  <c r="D30" i="18"/>
  <c r="H16" i="17"/>
  <c r="H18" i="17"/>
  <c r="H20" i="17"/>
  <c r="H22" i="17"/>
  <c r="H24" i="17"/>
  <c r="H26" i="17"/>
  <c r="H28" i="17"/>
  <c r="H31" i="17"/>
  <c r="H16" i="16"/>
  <c r="H16" i="15"/>
  <c r="H18" i="15"/>
  <c r="H16" i="14"/>
  <c r="H18" i="14"/>
  <c r="H16" i="13"/>
  <c r="H16" i="12"/>
  <c r="H18" i="12"/>
  <c r="H19" i="12"/>
  <c r="H20" i="12"/>
  <c r="H22" i="12"/>
  <c r="H24" i="12"/>
  <c r="H16" i="11"/>
  <c r="H22" i="11"/>
  <c r="H28" i="11"/>
  <c r="H35" i="11"/>
  <c r="H16" i="10"/>
  <c r="H22" i="10"/>
  <c r="H29" i="10"/>
  <c r="H36" i="10"/>
  <c r="H16" i="9"/>
  <c r="H16" i="8"/>
  <c r="H16" i="6"/>
  <c r="H17" i="6"/>
  <c r="H16" i="5"/>
  <c r="H20" i="5"/>
  <c r="H23" i="5"/>
  <c r="H26" i="5"/>
  <c r="H29" i="5"/>
  <c r="M42" i="2"/>
  <c r="E5" i="1"/>
  <c r="E7" i="1"/>
  <c r="E8" i="1"/>
  <c r="E9" i="1"/>
  <c r="E10" i="1"/>
  <c r="E11" i="1"/>
  <c r="E12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9" i="1"/>
  <c r="E31" i="1"/>
  <c r="E32" i="1"/>
  <c r="E34" i="1"/>
  <c r="E35" i="1"/>
  <c r="E37" i="1"/>
  <c r="E38" i="1"/>
  <c r="E39" i="1"/>
  <c r="E40" i="1"/>
  <c r="E41" i="1"/>
  <c r="E42" i="1"/>
  <c r="E43" i="1"/>
  <c r="B44" i="1"/>
  <c r="D44" i="1" s="1"/>
  <c r="F44" i="1" s="1"/>
  <c r="E44" i="1"/>
  <c r="E46" i="1"/>
  <c r="E48" i="1"/>
  <c r="E50" i="1"/>
  <c r="E51" i="1"/>
  <c r="I270" i="19" l="1"/>
  <c r="I272" i="19" s="1"/>
  <c r="E10" i="4" s="1"/>
  <c r="E270" i="19"/>
  <c r="H237" i="19"/>
  <c r="F237" i="19"/>
  <c r="E237" i="19"/>
  <c r="B15" i="1"/>
  <c r="D15" i="1" s="1"/>
  <c r="F15" i="1" s="1"/>
  <c r="B8" i="1"/>
  <c r="D8" i="1" s="1"/>
  <c r="F8" i="1" s="1"/>
  <c r="B16" i="1"/>
  <c r="D16" i="1" s="1"/>
  <c r="F16" i="1" s="1"/>
  <c r="B41" i="1"/>
  <c r="D41" i="1" s="1"/>
  <c r="F41" i="1" s="1"/>
  <c r="B38" i="1"/>
  <c r="D38" i="1" s="1"/>
  <c r="F38" i="1" s="1"/>
  <c r="B27" i="1"/>
  <c r="D27" i="1" s="1"/>
  <c r="F27" i="1" s="1"/>
  <c r="B11" i="1"/>
  <c r="D11" i="1" s="1"/>
  <c r="F11" i="1" s="1"/>
  <c r="B7" i="1"/>
  <c r="D7" i="1" s="1"/>
  <c r="F7" i="1" s="1"/>
  <c r="B35" i="1"/>
  <c r="D35" i="1" s="1"/>
  <c r="F35" i="1" s="1"/>
  <c r="B32" i="1"/>
  <c r="D32" i="1" s="1"/>
  <c r="F32" i="1" s="1"/>
  <c r="B24" i="1"/>
  <c r="D24" i="1" s="1"/>
  <c r="F24" i="1" s="1"/>
  <c r="B18" i="1"/>
  <c r="D18" i="1" s="1"/>
  <c r="F18" i="1" s="1"/>
  <c r="B43" i="1"/>
  <c r="D43" i="1" s="1"/>
  <c r="F43" i="1" s="1"/>
  <c r="B40" i="1"/>
  <c r="D40" i="1" s="1"/>
  <c r="F40" i="1" s="1"/>
  <c r="B37" i="1"/>
  <c r="D37" i="1" s="1"/>
  <c r="F37" i="1" s="1"/>
  <c r="B34" i="1"/>
  <c r="D34" i="1" s="1"/>
  <c r="F34" i="1" s="1"/>
  <c r="B31" i="1"/>
  <c r="D31" i="1" s="1"/>
  <c r="F31" i="1" s="1"/>
  <c r="B26" i="1"/>
  <c r="D26" i="1" s="1"/>
  <c r="F26" i="1" s="1"/>
  <c r="B23" i="1"/>
  <c r="D23" i="1" s="1"/>
  <c r="F23" i="1" s="1"/>
  <c r="B9" i="1"/>
  <c r="D9" i="1" s="1"/>
  <c r="F9" i="1" s="1"/>
  <c r="B14" i="1"/>
  <c r="D14" i="1" s="1"/>
  <c r="F14" i="1" s="1"/>
  <c r="B19" i="1"/>
  <c r="D19" i="1" s="1"/>
  <c r="F19" i="1" s="1"/>
  <c r="B42" i="1"/>
  <c r="D42" i="1" s="1"/>
  <c r="F42" i="1" s="1"/>
  <c r="B39" i="1"/>
  <c r="D39" i="1" s="1"/>
  <c r="F39" i="1" s="1"/>
  <c r="B29" i="1"/>
  <c r="D29" i="1" s="1"/>
  <c r="F29" i="1" s="1"/>
  <c r="B25" i="1"/>
  <c r="D25" i="1" s="1"/>
  <c r="F25" i="1" s="1"/>
  <c r="B22" i="1"/>
  <c r="D22" i="1" s="1"/>
  <c r="F22" i="1" s="1"/>
  <c r="D12" i="1"/>
  <c r="F12" i="1" s="1"/>
  <c r="L195" i="19"/>
  <c r="F117" i="19"/>
  <c r="B46" i="1" s="1"/>
  <c r="D46" i="1" s="1"/>
  <c r="F46" i="1" s="1"/>
  <c r="G195" i="19"/>
  <c r="K270" i="19"/>
  <c r="K272" i="19" s="1"/>
  <c r="E11" i="4" s="1"/>
  <c r="J195" i="19"/>
  <c r="H195" i="19"/>
  <c r="I195" i="19"/>
  <c r="I196" i="19" s="1"/>
  <c r="H11" i="2" s="1"/>
  <c r="L194" i="19"/>
  <c r="B17" i="1"/>
  <c r="D17" i="1" s="1"/>
  <c r="F17" i="1" s="1"/>
  <c r="B293" i="19"/>
  <c r="D293" i="19" s="1"/>
  <c r="F293" i="19" s="1"/>
  <c r="H270" i="19"/>
  <c r="H272" i="19" s="1"/>
  <c r="E9" i="4" s="1"/>
  <c r="F270" i="19"/>
  <c r="J270" i="19"/>
  <c r="J272" i="19" s="1"/>
  <c r="E12" i="4" s="1"/>
  <c r="L238" i="19"/>
  <c r="G270" i="19"/>
  <c r="G272" i="19" s="1"/>
  <c r="E7" i="4" s="1"/>
  <c r="L270" i="19"/>
  <c r="L272" i="19" s="1"/>
  <c r="E8" i="4" s="1"/>
  <c r="F195" i="19"/>
  <c r="AE175" i="19" s="1"/>
  <c r="G238" i="19"/>
  <c r="F238" i="19"/>
  <c r="H238" i="19"/>
  <c r="H239" i="19" s="1"/>
  <c r="E9" i="3" s="1"/>
  <c r="E238" i="19"/>
  <c r="J238" i="19"/>
  <c r="AF218" i="19"/>
  <c r="E14" i="3" s="1"/>
  <c r="G237" i="19"/>
  <c r="V178" i="19"/>
  <c r="G14" i="2" s="1"/>
  <c r="B21" i="1"/>
  <c r="D21" i="1" s="1"/>
  <c r="F21" i="1" s="1"/>
  <c r="E14" i="4"/>
  <c r="Q178" i="19"/>
  <c r="AF175" i="19" s="1"/>
  <c r="K194" i="19"/>
  <c r="K196" i="19" s="1"/>
  <c r="H12" i="2" s="1"/>
  <c r="L237" i="19"/>
  <c r="J194" i="19"/>
  <c r="K237" i="19"/>
  <c r="H194" i="19"/>
  <c r="B10" i="1"/>
  <c r="D10" i="1" s="1"/>
  <c r="F10" i="1" s="1"/>
  <c r="J237" i="19"/>
  <c r="G194" i="19"/>
  <c r="B20" i="1"/>
  <c r="D20" i="1" s="1"/>
  <c r="F20" i="1" s="1"/>
  <c r="F194" i="19"/>
  <c r="AD175" i="19" s="1"/>
  <c r="K238" i="19"/>
  <c r="I237" i="19"/>
  <c r="I239" i="19" s="1"/>
  <c r="E10" i="3" s="1"/>
  <c r="L196" i="19" l="1"/>
  <c r="H9" i="2" s="1"/>
  <c r="AG175" i="19"/>
  <c r="H15" i="2" s="1"/>
  <c r="B5" i="1" s="1"/>
  <c r="D5" i="1" s="1"/>
  <c r="F5" i="1" s="1"/>
  <c r="G196" i="19"/>
  <c r="H8" i="2" s="1"/>
  <c r="H196" i="19"/>
  <c r="H10" i="2" s="1"/>
  <c r="J239" i="19"/>
  <c r="E12" i="3" s="1"/>
  <c r="G239" i="19"/>
  <c r="E7" i="3" s="1"/>
  <c r="J196" i="19"/>
  <c r="H13" i="2" s="1"/>
  <c r="L239" i="19"/>
  <c r="E8" i="3" s="1"/>
  <c r="H15" i="18"/>
  <c r="K239" i="19"/>
  <c r="E11" i="3" s="1"/>
  <c r="D48" i="1" l="1"/>
  <c r="F48" i="1" s="1"/>
  <c r="D50" i="1" l="1"/>
  <c r="F50" i="1" s="1"/>
  <c r="D51" i="1"/>
  <c r="F51" i="1" s="1"/>
</calcChain>
</file>

<file path=xl/comments1.xml><?xml version="1.0" encoding="utf-8"?>
<comments xmlns="http://schemas.openxmlformats.org/spreadsheetml/2006/main">
  <authors>
    <author>Rusaln-PC</author>
  </authors>
  <commentList>
    <comment ref="D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Скидка зависит от суммы покупок, за последние 8 месяцев и от текущей заявки
пороги скидок можно запросить в отделе продаж sales@segnetics.com
</t>
        </r>
      </text>
    </comment>
  </commentList>
</comments>
</file>

<file path=xl/comments2.xml><?xml version="1.0" encoding="utf-8"?>
<comments xmlns="http://schemas.openxmlformats.org/spreadsheetml/2006/main">
  <authors>
    <author>Ruslan</author>
    <author>User1</author>
    <author>Support</author>
  </authors>
  <commentList>
    <comment ref="E74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E80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3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6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09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E11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нужно для расчетов это порядковый номер выбранной ячейки </t>
        </r>
      </text>
    </comment>
    <comment ref="O173" authorId="1">
      <text>
        <r>
          <rPr>
            <b/>
            <sz val="9"/>
            <color indexed="81"/>
            <rFont val="Tahoma"/>
            <family val="2"/>
            <charset val="204"/>
          </rPr>
          <t>без дисплея</t>
        </r>
      </text>
    </comment>
    <comment ref="AC174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обвес цпу</t>
        </r>
      </text>
    </comment>
    <comment ref="O175" authorId="1">
      <text>
        <r>
          <rPr>
            <b/>
            <sz val="9"/>
            <color indexed="81"/>
            <rFont val="Tahoma"/>
            <family val="2"/>
            <charset val="204"/>
          </rPr>
          <t>с дисплеем</t>
        </r>
      </text>
    </comment>
    <comment ref="AC175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учесть изменения при вводе HDMI версии</t>
        </r>
      </text>
    </comment>
    <comment ref="AG175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07,10 повышение цен
</t>
        </r>
      </text>
    </comment>
    <comment ref="O178" authorId="1">
      <text>
        <r>
          <rPr>
            <b/>
            <sz val="9"/>
            <color indexed="81"/>
            <rFont val="Tahoma"/>
            <family val="2"/>
            <charset val="204"/>
          </rPr>
          <t xml:space="preserve">Вариация ЦПУ
</t>
        </r>
      </text>
    </comment>
    <comment ref="AF216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коэф</t>
        </r>
      </text>
    </comment>
    <comment ref="AF249" authorId="2">
      <text>
        <r>
          <rPr>
            <b/>
            <sz val="9"/>
            <color indexed="81"/>
            <rFont val="Tahoma"/>
            <family val="2"/>
            <charset val="204"/>
          </rPr>
          <t>Support:</t>
        </r>
        <r>
          <rPr>
            <sz val="9"/>
            <color indexed="81"/>
            <rFont val="Tahoma"/>
            <family val="2"/>
            <charset val="204"/>
          </rPr>
          <t xml:space="preserve">
коэф</t>
        </r>
      </text>
    </comment>
    <comment ref="AF251" authorId="1">
      <text>
        <r>
          <rPr>
            <b/>
            <sz val="9"/>
            <color indexed="81"/>
            <rFont val="Tahoma"/>
            <family val="2"/>
            <charset val="204"/>
          </rPr>
          <t>User1:</t>
        </r>
        <r>
          <rPr>
            <sz val="9"/>
            <color indexed="81"/>
            <rFont val="Tahoma"/>
            <family val="2"/>
            <charset val="204"/>
          </rPr>
          <t xml:space="preserve">
c 07,10 повышение цен</t>
        </r>
      </text>
    </comment>
  </commentList>
</comments>
</file>

<file path=xl/sharedStrings.xml><?xml version="1.0" encoding="utf-8"?>
<sst xmlns="http://schemas.openxmlformats.org/spreadsheetml/2006/main" count="659" uniqueCount="407">
  <si>
    <t>Контроллеры</t>
  </si>
  <si>
    <t>Модули</t>
  </si>
  <si>
    <t>Кабели</t>
  </si>
  <si>
    <t>Батарейки</t>
  </si>
  <si>
    <t>для пересчета в рубли, введите курс евро</t>
  </si>
  <si>
    <t>SMH2010</t>
  </si>
  <si>
    <t>XX</t>
  </si>
  <si>
    <t>DIN</t>
  </si>
  <si>
    <t>DOUT</t>
  </si>
  <si>
    <t>Часы реального времени</t>
  </si>
  <si>
    <t>Для соединения модуля при раздельном монтаже</t>
  </si>
  <si>
    <t>С этим товаром покупают:</t>
  </si>
  <si>
    <t>Модификации:</t>
  </si>
  <si>
    <t>Так же можно приобрести:</t>
  </si>
  <si>
    <t>Примечание:</t>
  </si>
  <si>
    <t>ModBUS-TCP (Ethernet 10Base-T)</t>
  </si>
  <si>
    <t>AIN</t>
  </si>
  <si>
    <t>Доп. память EEPROM, необходима для недельного планировщика или большого кол-ва уставок</t>
  </si>
  <si>
    <t>pixel-25XX-02-0</t>
  </si>
  <si>
    <t>Поддерживает работу с модулями MR</t>
  </si>
  <si>
    <t>Для соединения модуля с контроллером при раздельном монтаже</t>
  </si>
  <si>
    <t>К контроллеру можно подключить только один модуль MC-0X0X-01-0</t>
  </si>
  <si>
    <t>Pixel 12XX-02-0</t>
  </si>
  <si>
    <t>Pixel 25XX-02-0</t>
  </si>
  <si>
    <t>SMH2G</t>
  </si>
  <si>
    <t>Модуль PNA-023 предназначен только для локальных сетей</t>
  </si>
  <si>
    <t>Предназначен для контроллеров:</t>
  </si>
  <si>
    <t>Для поддрежания часов реального времени и календаря</t>
  </si>
  <si>
    <t>Pixel</t>
  </si>
  <si>
    <t>-02-0</t>
  </si>
  <si>
    <t>-</t>
  </si>
  <si>
    <t>RS-485, Modbus RTU</t>
  </si>
  <si>
    <t>Для соединения модуля MR с контроллером</t>
  </si>
  <si>
    <t>Цена</t>
  </si>
  <si>
    <t>Кол-во</t>
  </si>
  <si>
    <t>Модули памяти</t>
  </si>
  <si>
    <t>Сетевые модули</t>
  </si>
  <si>
    <t>3 или 5</t>
  </si>
  <si>
    <t>3 или 2</t>
  </si>
  <si>
    <t>для учета скидки, введите вашу скидку, %</t>
  </si>
  <si>
    <t>SMH2G - 4222-01-2</t>
  </si>
  <si>
    <t>Pixel - 2511-02-0</t>
  </si>
  <si>
    <t>Pixel - 2512-02-0</t>
  </si>
  <si>
    <t>Pixel - 2514-02-0</t>
  </si>
  <si>
    <t>Pixel - 2515-02-0</t>
  </si>
  <si>
    <t>Pixel - 1211-02-0</t>
  </si>
  <si>
    <t>Pixel - 1214-02-0</t>
  </si>
  <si>
    <t>МС - 0201-01-0</t>
  </si>
  <si>
    <t>МС - 0202-01-0</t>
  </si>
  <si>
    <t>МС - 0401-01-0</t>
  </si>
  <si>
    <t>МС - 0402-01-0</t>
  </si>
  <si>
    <t>MR - 0061-00-0</t>
  </si>
  <si>
    <t>MR - 0120-00-0</t>
  </si>
  <si>
    <t>MR - 0504-00-0</t>
  </si>
  <si>
    <t>MR - 0602-00-0</t>
  </si>
  <si>
    <t>MR - 0800-00-0</t>
  </si>
  <si>
    <t>Eeprom PMM - 0128-01</t>
  </si>
  <si>
    <t>Eeprom PMM - 0256-01</t>
  </si>
  <si>
    <t>Fram PMM - 0128-02</t>
  </si>
  <si>
    <t>Ethernet  PNA - 023</t>
  </si>
  <si>
    <t>LonWorks PNA - 025</t>
  </si>
  <si>
    <t>LBВ - 1000</t>
  </si>
  <si>
    <t>LBA - 1000</t>
  </si>
  <si>
    <t>CB-MR - 0.5</t>
  </si>
  <si>
    <t>CB-MR - 1.5</t>
  </si>
  <si>
    <t>CB-MR - 2.0</t>
  </si>
  <si>
    <t>CB-МС - 1.0</t>
  </si>
  <si>
    <t>CB-МС - 2.0</t>
  </si>
  <si>
    <t>KC RS232-RJ45</t>
  </si>
  <si>
    <t>SMH2010 KC-RS232- RJ12</t>
  </si>
  <si>
    <t>SMH2010 KC-RS485- RJ12</t>
  </si>
  <si>
    <t>Итого</t>
  </si>
  <si>
    <t>Х</t>
  </si>
  <si>
    <t>итого</t>
  </si>
  <si>
    <t>Trim5 - 3012-65-0</t>
  </si>
  <si>
    <t>интерфейсы</t>
  </si>
  <si>
    <t>Питание</t>
  </si>
  <si>
    <t>Характеристики:</t>
  </si>
  <si>
    <t>Разрешение дисплея</t>
  </si>
  <si>
    <t>800х480 пикселей (16:9)</t>
  </si>
  <si>
    <t>Сенсорный экран</t>
  </si>
  <si>
    <t>ёмкостный, распознавание до 5 нажатий</t>
  </si>
  <si>
    <t>Графический дисплей</t>
  </si>
  <si>
    <t>TFT Цветной, 5 дюйма, 108x64.8мм</t>
  </si>
  <si>
    <t>21...350VDC,18...250VAC, Не более 5Вт</t>
  </si>
  <si>
    <t>Не поддерживается</t>
  </si>
  <si>
    <t xml:space="preserve">Модули памяти PMM - XXX-X </t>
  </si>
  <si>
    <t xml:space="preserve">Сетевой модуль PNA - 023 </t>
  </si>
  <si>
    <t>Модуль MC - 0X0X-01-0</t>
  </si>
  <si>
    <t>Модуль MR - 0X0X-01-0</t>
  </si>
  <si>
    <t>Можно подключить до 8 модулей, для увеличения кол-во входов выходов</t>
  </si>
  <si>
    <t>RS-485 (о/р), RS-232 (о/р)</t>
  </si>
  <si>
    <t>2 или 4</t>
  </si>
  <si>
    <t>от контроллера, через интерфейсный разъем</t>
  </si>
  <si>
    <t>групповая гальваническая развязка</t>
  </si>
  <si>
    <t xml:space="preserve">NTC, ТС-50, ТС-100, ТС-1000, 0-10В, 4-20мА
</t>
  </si>
  <si>
    <t>Все выходы гальванически развязаны. Развязка
групповая</t>
  </si>
  <si>
    <t>Pixel-2511-02-0</t>
  </si>
  <si>
    <t>Pixel-2514-02-0</t>
  </si>
  <si>
    <t xml:space="preserve">AIN=5(ТС-1000)
AIN=1(0-10В, 4-20мА)
DIN=6
AOUT=2
DOUT=2(эл.р.)
DOUT=1(транзистор)
</t>
  </si>
  <si>
    <t>Pixel-2512-02-0</t>
  </si>
  <si>
    <t>Pixel-2515-02-0</t>
  </si>
  <si>
    <t>24VDC, Не более 3,5Вт</t>
  </si>
  <si>
    <t xml:space="preserve">Модули памяти PMM-XXX-1 </t>
  </si>
  <si>
    <t>MR-120-00-0</t>
  </si>
  <si>
    <t>MR-800-00-0</t>
  </si>
  <si>
    <t>MR-061-00-0</t>
  </si>
  <si>
    <t>MR-504-00-0</t>
  </si>
  <si>
    <t>MR-602-00-0</t>
  </si>
  <si>
    <t>Pixel25XX</t>
  </si>
  <si>
    <t>DOUT=5(эл.р.)
AOUT=4</t>
  </si>
  <si>
    <t>DOUT=6(эл.р.)
AOUT=2</t>
  </si>
  <si>
    <t>гальваническая развязка</t>
  </si>
  <si>
    <t>Eeprom</t>
  </si>
  <si>
    <t>100 000 циклов записи</t>
  </si>
  <si>
    <t>256 кБайт</t>
  </si>
  <si>
    <t>Может быть использован для копирования программы контроллера</t>
  </si>
  <si>
    <t>Батарея LBA - 1000</t>
  </si>
  <si>
    <t>для контроллеров Pixel, SMH2G, SMH2G(i)</t>
  </si>
  <si>
    <t>для контроллеров SMH2010</t>
  </si>
  <si>
    <t>Батарея LBВ - 1000</t>
  </si>
  <si>
    <t xml:space="preserve">Литиевая батарея 1000 мА/ч </t>
  </si>
  <si>
    <t xml:space="preserve">тип </t>
  </si>
  <si>
    <t>10 Мбит/сек</t>
  </si>
  <si>
    <t>Ethernet</t>
  </si>
  <si>
    <t>для связи контроллера SMH2010 (модификация xxx3-xx-x) с компьютером, интерфейс RS232</t>
  </si>
  <si>
    <t>Для связи контроллера SMH2010 (модификация xxx2-xx-x) с компьютером, интерфейс RS485</t>
  </si>
  <si>
    <t>0.5 метра, соединение модуля MR и контроллера</t>
  </si>
  <si>
    <t>1.5 метра, соединение модуля MR и контроллера</t>
  </si>
  <si>
    <t>2.0 метра, соединение модуля MR и контроллера</t>
  </si>
  <si>
    <t>1.0 метра, соединение модуля MC и контроллера</t>
  </si>
  <si>
    <t>2.0 метра, соединение модуля MC и контроллера</t>
  </si>
  <si>
    <t>Для связи контроллера SMH2G с компьютером, интерфейс RS485</t>
  </si>
  <si>
    <t xml:space="preserve">В  комплекте с модулем идет кабель MR длинной  8 см  </t>
  </si>
  <si>
    <t xml:space="preserve">батарея </t>
  </si>
  <si>
    <t>версия ПО</t>
  </si>
  <si>
    <t>тип памяти</t>
  </si>
  <si>
    <t>8(транзистор)</t>
  </si>
  <si>
    <t>6(4-20мА)</t>
  </si>
  <si>
    <t>4(ТС-1000)+ 2(4-20мА)</t>
  </si>
  <si>
    <t>4(ТС-1000)+ 2(0-10В)</t>
  </si>
  <si>
    <t>4(ТС-1000)</t>
  </si>
  <si>
    <t>отсутствует</t>
  </si>
  <si>
    <t>установлена LBВ - 1000</t>
  </si>
  <si>
    <t>RS485</t>
  </si>
  <si>
    <t>плата без корпуса</t>
  </si>
  <si>
    <t>3000 блоков FBD</t>
  </si>
  <si>
    <t>RS485+RS232 (о/р)</t>
  </si>
  <si>
    <t>AOUT и тип памяти</t>
  </si>
  <si>
    <t>din</t>
  </si>
  <si>
    <t>aout</t>
  </si>
  <si>
    <t>ain</t>
  </si>
  <si>
    <t>память</t>
  </si>
  <si>
    <t>порты</t>
  </si>
  <si>
    <t>ядро</t>
  </si>
  <si>
    <t>исполнение</t>
  </si>
  <si>
    <t>батарея</t>
  </si>
  <si>
    <t>0+ Fram</t>
  </si>
  <si>
    <t>2+ Fram</t>
  </si>
  <si>
    <t>4+ Fram</t>
  </si>
  <si>
    <t>Fram</t>
  </si>
  <si>
    <t>2+ Eeprom</t>
  </si>
  <si>
    <t>0+ Eeprom</t>
  </si>
  <si>
    <t>01</t>
  </si>
  <si>
    <t>04</t>
  </si>
  <si>
    <t>ЦЕНЫ</t>
  </si>
  <si>
    <t>Используются имена</t>
  </si>
  <si>
    <t>курс</t>
  </si>
  <si>
    <t>скидка</t>
  </si>
  <si>
    <t>лист и координаты</t>
  </si>
  <si>
    <t>прайс - B2</t>
  </si>
  <si>
    <t>расчеты С5</t>
  </si>
  <si>
    <t>Датчик освещенности</t>
  </si>
  <si>
    <t>Установлена батарея LBA - 1000</t>
  </si>
  <si>
    <t>Можно подключить только один модуль, для добавления ain/aout и увеличения din/dout.</t>
  </si>
  <si>
    <t>Необходима для поддержания часов реального времени, при отсутствии питания у контроллера. На хранение программы не влияет</t>
  </si>
  <si>
    <t>4+ Eeprom</t>
  </si>
  <si>
    <t>DOUT=8(эл.р.)</t>
  </si>
  <si>
    <t>Заказывается отдельно батарейка LBA-1000</t>
  </si>
  <si>
    <t>от контроллера, через интерфейсный разъем. 5 Вт</t>
  </si>
  <si>
    <t>18…36VDC, 5 Вт</t>
  </si>
  <si>
    <t>1700 блоков FBD+поддерж. AT-модема</t>
  </si>
  <si>
    <t>Датчик температуры</t>
  </si>
  <si>
    <t>Датчик влажности</t>
  </si>
  <si>
    <t>Модуль Wi-Fi</t>
  </si>
  <si>
    <t>☼</t>
  </si>
  <si>
    <t>опционально, Wi-Fi</t>
  </si>
  <si>
    <t>6(0-10В)</t>
  </si>
  <si>
    <t>USB-device</t>
  </si>
  <si>
    <t>USB-host</t>
  </si>
  <si>
    <t>Ethernet 1</t>
  </si>
  <si>
    <t>Ethernet 2</t>
  </si>
  <si>
    <t>Клеммная колодка, гальванически изолированный</t>
  </si>
  <si>
    <t>опционально, типа A, USB 2.0</t>
  </si>
  <si>
    <t>типа Micro-B, USB 2.0</t>
  </si>
  <si>
    <t>опционально, RJ-45, Modbus-TCP</t>
  </si>
  <si>
    <t>клеммная колодка, Modbus-TCP</t>
  </si>
  <si>
    <t>опционально, T,°C, -40...+125С, ±0.5С</t>
  </si>
  <si>
    <t>опционально, ρ,%, от 10% до 70%,±2%</t>
  </si>
  <si>
    <t>CB-MR - 0500</t>
  </si>
  <si>
    <t>CB-MR - 1500</t>
  </si>
  <si>
    <t>CB-MR - 2000</t>
  </si>
  <si>
    <t>CB-МС - 1000</t>
  </si>
  <si>
    <t>CB-МС - 2000</t>
  </si>
  <si>
    <t>Кабель RS485 - RJ12</t>
  </si>
  <si>
    <t>Кабель RS232 - RJ12</t>
  </si>
  <si>
    <t>Кабель RS232 - RJ45</t>
  </si>
  <si>
    <t>Кабель CB-МС - 2000</t>
  </si>
  <si>
    <t>Кабель CB-МС - 1000</t>
  </si>
  <si>
    <t>Кабель CB-MR - 2000</t>
  </si>
  <si>
    <t>Кабель CB-MR - 1500</t>
  </si>
  <si>
    <t>Кабель CB-MR - 0500</t>
  </si>
  <si>
    <t>RS232 - RJ12</t>
  </si>
  <si>
    <t>RS232 - RJ45</t>
  </si>
  <si>
    <t>RS485 - RJ12</t>
  </si>
  <si>
    <t>Кабель CB-МС - XX00</t>
  </si>
  <si>
    <t>Батарейка LBA-1000</t>
  </si>
  <si>
    <t>Кабель CB-MR - XX00</t>
  </si>
  <si>
    <t>Аналоговые входы</t>
  </si>
  <si>
    <t>Дискретные входы</t>
  </si>
  <si>
    <t>Аналоговые выходы</t>
  </si>
  <si>
    <t>Дискретные выходы</t>
  </si>
  <si>
    <t xml:space="preserve">Дискретные входы </t>
  </si>
  <si>
    <t xml:space="preserve">Дискретные выходы </t>
  </si>
  <si>
    <t xml:space="preserve">Аналоговые выходы </t>
  </si>
  <si>
    <t>Модемы</t>
  </si>
  <si>
    <t>Интерфейс USB</t>
  </si>
  <si>
    <t>USB типа A, USB 2.0</t>
  </si>
  <si>
    <t>3G</t>
  </si>
  <si>
    <t>коэффициент скидки  для цен</t>
  </si>
  <si>
    <t>Крепление</t>
  </si>
  <si>
    <t>DIN-рейка, на плоскость</t>
  </si>
  <si>
    <t>только модель с установкой на дверцу шкафа</t>
  </si>
  <si>
    <t>Контроллер SMH2010</t>
  </si>
  <si>
    <t>SMH4 - 0011-00-0</t>
  </si>
  <si>
    <t>Установлена батарея CR2032</t>
  </si>
  <si>
    <t>18…36VDC, 7 Вт</t>
  </si>
  <si>
    <t>Процессор</t>
  </si>
  <si>
    <t>Графический ускоритель</t>
  </si>
  <si>
    <t>Встроенная память</t>
  </si>
  <si>
    <t>Оперативная память</t>
  </si>
  <si>
    <t>Клавиатура</t>
  </si>
  <si>
    <t>13 кнопок</t>
  </si>
  <si>
    <t>SD-card</t>
  </si>
  <si>
    <t>micro SD-card, скорость - 192Mbit/sec</t>
  </si>
  <si>
    <t>RS-232</t>
  </si>
  <si>
    <t>RS-485</t>
  </si>
  <si>
    <t>☼
установка на дверцу шкафа
RS-485, microUSB, Ethernet1, USB, Ethernet2</t>
  </si>
  <si>
    <t>☼, T°C, ρ%
установка на стену
RS-485, microUSB, Ethernet1</t>
  </si>
  <si>
    <t>☼, T°C, ρ%, Wi-Fi
установка на стену
RS-485, microUSB, Ethernet1</t>
  </si>
  <si>
    <t>TI SITARA AM3354 с ядром Cortex-A8, 1 ГГц</t>
  </si>
  <si>
    <t>PowerVR SGX (1.6GFlops, OpenGL ES 2.0)</t>
  </si>
  <si>
    <t>4 GB, eMMC Flash</t>
  </si>
  <si>
    <t>256 Mb, DDR3</t>
  </si>
  <si>
    <t>Операционная система</t>
  </si>
  <si>
    <t>Linux Debian + автоматический режим Suspend</t>
  </si>
  <si>
    <t>TFT, диагональ 4.3", цветной «TrueColor»</t>
  </si>
  <si>
    <t>480 х 272 точек</t>
  </si>
  <si>
    <t>Резистивный</t>
  </si>
  <si>
    <t>RJ-45, Modbus-TCP, гальваническая изоляция</t>
  </si>
  <si>
    <t>Modbus RTU, гальваническая изоляция</t>
  </si>
  <si>
    <t>USB 2.0, тип Mini-AB</t>
  </si>
  <si>
    <t>USB 2.0, тип A</t>
  </si>
  <si>
    <t>SMH2G(i)</t>
  </si>
  <si>
    <t>DIN=8(AC≈ 160…242В)</t>
  </si>
  <si>
    <t>SMH4</t>
  </si>
  <si>
    <t>Датчик CO2eq</t>
  </si>
  <si>
    <t>☼, T°C, ρ%, Wi-Fi, CO2eq
установка на стену
RS-485, microUSB, Ethernet1</t>
  </si>
  <si>
    <t>☼, T°C, ρ%, CO2eq
установка на стену
RS-485, microUSB, Ethernet1</t>
  </si>
  <si>
    <t>опционально, датчик качества воздуха</t>
  </si>
  <si>
    <t>ваша скидка</t>
  </si>
  <si>
    <t>Итого:</t>
  </si>
  <si>
    <t>* розничная цена</t>
  </si>
  <si>
    <t>IP54 и LCD дисплей (-15...+55)</t>
  </si>
  <si>
    <t>IP65 и LCD дисплей (-15...+55)</t>
  </si>
  <si>
    <t>Контроллер Pixel</t>
  </si>
  <si>
    <t>Контроллер SMH2G</t>
  </si>
  <si>
    <t xml:space="preserve">антенна </t>
  </si>
  <si>
    <t xml:space="preserve">в комплект поставки не входит </t>
  </si>
  <si>
    <t>MR - 0810-01-0</t>
  </si>
  <si>
    <t>MR-810-01-0</t>
  </si>
  <si>
    <t>курс ЦБ, НДС включен</t>
  </si>
  <si>
    <t>Розничная цена  (курс ЦБ, НДС включен)</t>
  </si>
  <si>
    <t>FMR - 1010-10-0</t>
  </si>
  <si>
    <t>FMR - 1020-10-0</t>
  </si>
  <si>
    <t>FMR - 1021-10-0</t>
  </si>
  <si>
    <t>FMR - 3022-10-0</t>
  </si>
  <si>
    <t>FMR - 3030-10-0</t>
  </si>
  <si>
    <t>FMR - 2222-10-0</t>
  </si>
  <si>
    <t>реле</t>
  </si>
  <si>
    <t>оптореле</t>
  </si>
  <si>
    <t>Ain (Uin)</t>
  </si>
  <si>
    <t>Din (Сntr)</t>
  </si>
  <si>
    <t>Aout</t>
  </si>
  <si>
    <t>Dout</t>
  </si>
  <si>
    <t>0-10В, Максимально допустимый ток нагрузки 5мА</t>
  </si>
  <si>
    <t>до 36В постоянного тока или до 24В переменного тока, до 200мА</t>
  </si>
  <si>
    <t xml:space="preserve">до 270В переменного тока, до 1А </t>
  </si>
  <si>
    <t>до 400В действующего значения переменного тока, до 5А</t>
  </si>
  <si>
    <t>Потребляемая мощность</t>
  </si>
  <si>
    <t>не более 6.4Вт - без MRL, не более 14Вт - с MRL</t>
  </si>
  <si>
    <t>Номинальное напряжение питания</t>
  </si>
  <si>
    <t>24В постоянного или переменного тока</t>
  </si>
  <si>
    <t xml:space="preserve">Универсальные - RTD(от 50 до 1000), NTC(от 1,8 до 30), 4-20мА, 0-10В, Режим Din.
</t>
  </si>
  <si>
    <t>Дискретные входы (Din):</t>
  </si>
  <si>
    <t>Аналоговые входы (Ain):</t>
  </si>
  <si>
    <t>Аналоговые выходы (Aout):</t>
  </si>
  <si>
    <t>Дискретные выходы (Dout):
реле</t>
  </si>
  <si>
    <t>Дискретные выходы (Dout):
оптореле</t>
  </si>
  <si>
    <t>Дискретные выходы (Dout):
симистор</t>
  </si>
  <si>
    <t>симистор</t>
  </si>
  <si>
    <t>Режим счетных входов от 1 кГц, 24В постоянного или переменного тока, Групповая гальваническая изоляция</t>
  </si>
  <si>
    <t xml:space="preserve">UIN=8
DIN(Cntr)=2 (20кГц)
DIN=7
AOUT=2
DOUT=5(оптореле)
DOUT=5(эл.р.)
</t>
  </si>
  <si>
    <t>UIN=8
DIN(Cntr)=2 (20кГц)
DIN=7
AOUT=2
DOUT=5(оптореле)
DOUT=1(эл.р.)
DOUT=4(симистор)</t>
  </si>
  <si>
    <t xml:space="preserve">UIN=6
AIN=2(0-10В, 4-20мА)
DIN(Cntr)=2 (20кГц)
DIN=7
AOUT=4
DOUT=5(оптореле)
DOUT=5(эл.р.)
</t>
  </si>
  <si>
    <t xml:space="preserve">UIN=6
AIN=2(0-10В, 4-20мА)
DIN(Cntr)=2 (20кГц)
DIN=7
AOUT=4
DOUT=5(оптореле)
DOUT=1(эл.р.)
DOUT=4(симистор)
</t>
  </si>
  <si>
    <t>DIN(Cntr)=2 (950Гц)
DIN=10 (DC= 10…40В)</t>
  </si>
  <si>
    <t>DOUT=6(симистор)</t>
  </si>
  <si>
    <t>FMR - 1320-10-0</t>
  </si>
  <si>
    <t>Matrix - 1020-70-0</t>
  </si>
  <si>
    <t>Matrix - 1020-90-0</t>
  </si>
  <si>
    <t>Matrix - 1021-90-0</t>
  </si>
  <si>
    <t>Matrix - 1021-70-0</t>
  </si>
  <si>
    <t>Matrix</t>
  </si>
  <si>
    <t>Модуль NA-017 (RS485+ETH)</t>
  </si>
  <si>
    <t>Модуль NA-018 (ETH+ETH)</t>
  </si>
  <si>
    <t>FMR - 1321-10-0</t>
  </si>
  <si>
    <t xml:space="preserve">Модуль NA-017
</t>
  </si>
  <si>
    <t xml:space="preserve">Модуль NA-018
</t>
  </si>
  <si>
    <t>RS485+Ethernet</t>
  </si>
  <si>
    <t>Ethernet+Ethernet</t>
  </si>
  <si>
    <t xml:space="preserve">AIN=5(PT1000)
AIN=1(0-10В, 4-20мА)
DIN=6
AOUT=2
DOUT=2(эл.р.)
DOUT=1(симистор)
</t>
  </si>
  <si>
    <t xml:space="preserve">AIN=3(PT1000)
AIN=2(NTC1k)
AIN=1(0-10В, 4-20мА)
DIN=6
AOUT=2
DOUT=2(эл.р.)
DOUT=1(симистор)
</t>
  </si>
  <si>
    <t xml:space="preserve">AIN=3(PT1000)
AIN=2(NTC1k)
AIN=1(0-10В, 4-20мА)
DIN=6
AOUT=2
DOUT=2(эл.р.)
DOUT=1(транзистор)
</t>
  </si>
  <si>
    <t>Модем ICM - 0100-01-2</t>
  </si>
  <si>
    <t>в комплект поставки не входит</t>
  </si>
  <si>
    <t>кабель USB A(m) - USB A(m)</t>
  </si>
  <si>
    <t>Скорость передачи</t>
  </si>
  <si>
    <t>HSUPA 5.76Mbps</t>
  </si>
  <si>
    <t>NA - 017</t>
  </si>
  <si>
    <t>NA - 018</t>
  </si>
  <si>
    <t>00</t>
  </si>
  <si>
    <t>Segnetics</t>
  </si>
  <si>
    <t>PRICE LIST MATRIX</t>
  </si>
  <si>
    <t>Подбор модификации:</t>
  </si>
  <si>
    <t>AOUT</t>
  </si>
  <si>
    <t>DOUT relay</t>
  </si>
  <si>
    <t>DOUT triac</t>
  </si>
  <si>
    <t>DOUT opto</t>
  </si>
  <si>
    <t>Исполнение</t>
  </si>
  <si>
    <t>Стоимость:</t>
  </si>
  <si>
    <t>УСО1</t>
  </si>
  <si>
    <t>УСО2</t>
  </si>
  <si>
    <t>ЦПУ</t>
  </si>
  <si>
    <t>ИТОГ</t>
  </si>
  <si>
    <t>Дисплей,клавиатура</t>
  </si>
  <si>
    <t>PRICE LIST FMR</t>
  </si>
  <si>
    <t xml:space="preserve"> </t>
  </si>
  <si>
    <t xml:space="preserve">    FMR -</t>
  </si>
  <si>
    <t>PRICE LIST MRL</t>
  </si>
  <si>
    <t xml:space="preserve">    MRL -</t>
  </si>
  <si>
    <t>Price,евро</t>
  </si>
  <si>
    <t>Мод. УСО</t>
  </si>
  <si>
    <t>AI</t>
  </si>
  <si>
    <t>DI</t>
  </si>
  <si>
    <t>DO Relay</t>
  </si>
  <si>
    <t>DO OptoRelay</t>
  </si>
  <si>
    <t>DO Triac</t>
  </si>
  <si>
    <t>AO</t>
  </si>
  <si>
    <t>00-10</t>
  </si>
  <si>
    <t>_</t>
  </si>
  <si>
    <t xml:space="preserve">MATRIX - </t>
  </si>
  <si>
    <t>Для корректного подбора сначала выберите УСО1 (первый фильтр по цифрам), затем остальные</t>
  </si>
  <si>
    <t>УСО</t>
  </si>
  <si>
    <t>Modem,SD Card</t>
  </si>
  <si>
    <t>Дисплей,клавиатура,Modem,SD Card</t>
  </si>
  <si>
    <t>SMH4 - 1011-00-0</t>
  </si>
  <si>
    <t>Модули ввода/вывода:
MC, FMR
Есть поддержка MTBus</t>
  </si>
  <si>
    <t>Модули ввода/вывода:
MC, MR, FMR</t>
  </si>
  <si>
    <t>Модуль NA-022 (RS32+ETH)</t>
  </si>
  <si>
    <t>Модули расширения</t>
  </si>
  <si>
    <t>30-0</t>
  </si>
  <si>
    <t>70-0</t>
  </si>
  <si>
    <t>90-0</t>
  </si>
  <si>
    <t>30-3</t>
  </si>
  <si>
    <t>Modem,SD Card, морозоустойочивый</t>
  </si>
  <si>
    <t>цпу</t>
  </si>
  <si>
    <t>Trim5 - 3012-65-2</t>
  </si>
  <si>
    <t>Trim5 - 1060-20-2</t>
  </si>
  <si>
    <t>Trim5 - 1061-20-2</t>
  </si>
  <si>
    <t>Trim5 - 4260-20-2</t>
  </si>
  <si>
    <t>Trim5 - 4261-20-2</t>
  </si>
  <si>
    <t>MTBus - FMR</t>
  </si>
  <si>
    <t>Поддерживается</t>
  </si>
  <si>
    <t>Заготовки</t>
  </si>
  <si>
    <t>FMR - 1020-10-4</t>
  </si>
  <si>
    <t>FMR - 1021-10-4</t>
  </si>
  <si>
    <t>FMR - 1320-10-4</t>
  </si>
  <si>
    <t>FMR - 1321-10-4</t>
  </si>
  <si>
    <t>FMR - 2222-10-4</t>
  </si>
  <si>
    <t>FMR - 3022-10-4</t>
  </si>
  <si>
    <t>FMR - 3030-10-4</t>
  </si>
  <si>
    <t xml:space="preserve">В  комплекте с модулем MR идет кабель CB-MR длиной  8 см  </t>
  </si>
  <si>
    <t>MRL -               00 - 10 - 4</t>
  </si>
  <si>
    <t>Контроллер Matrix</t>
  </si>
  <si>
    <t>MATRIX -                         - 70 - 0</t>
  </si>
  <si>
    <t>Кабель CB-МR - XX00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</si>
</sst>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,##0.00_р_."/>
    <numFmt numFmtId="165" formatCode="#,##0.00\ [$€-47E]"/>
    <numFmt numFmtId="166" formatCode="_-* #,##0.00\ [$€-1]_-;\-* #,##0.00\ [$€-1]_-;_-* &quot;-&quot;??\ [$€-1]_-;_-@_-"/>
    <numFmt numFmtId="167" formatCode="#,##0.0000"/>
    <numFmt numFmtId="168" formatCode="[$€-2]\ #,##0.00"/>
  </numFmts>
  <fonts count="51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8"/>
      <name val="Calibri"/>
      <family val="2"/>
      <charset val="204"/>
    </font>
    <font>
      <u/>
      <sz val="16.5"/>
      <color indexed="12"/>
      <name val="Calibri"/>
      <family val="2"/>
      <charset val="204"/>
    </font>
    <font>
      <sz val="10"/>
      <name val="Arial Cyr"/>
      <charset val="204"/>
    </font>
    <font>
      <b/>
      <u/>
      <sz val="10"/>
      <name val="Arial Cyr"/>
      <charset val="204"/>
    </font>
    <font>
      <i/>
      <u/>
      <sz val="10"/>
      <name val="Arial Cyr"/>
      <charset val="204"/>
    </font>
    <font>
      <b/>
      <u/>
      <sz val="10"/>
      <color indexed="9"/>
      <name val="Arial Cyr"/>
      <charset val="204"/>
    </font>
    <font>
      <sz val="10"/>
      <color indexed="9"/>
      <name val="Arial Cyr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b/>
      <sz val="10"/>
      <name val="Arial Cyr"/>
      <charset val="204"/>
    </font>
    <font>
      <b/>
      <sz val="20"/>
      <name val="Arial Cyr"/>
      <charset val="204"/>
    </font>
    <font>
      <b/>
      <sz val="20"/>
      <color indexed="8"/>
      <name val="Calibri"/>
      <family val="2"/>
      <charset val="204"/>
    </font>
    <font>
      <b/>
      <sz val="9"/>
      <name val="Arial Cyr"/>
      <charset val="204"/>
    </font>
    <font>
      <sz val="9"/>
      <color indexed="8"/>
      <name val="Calibri"/>
      <family val="2"/>
      <charset val="204"/>
    </font>
    <font>
      <sz val="9"/>
      <name val="Arial Cyr"/>
      <charset val="204"/>
    </font>
    <font>
      <u/>
      <sz val="12"/>
      <color indexed="12"/>
      <name val="Calibri"/>
      <family val="2"/>
      <charset val="204"/>
    </font>
    <font>
      <sz val="12"/>
      <name val="Arial Cyr"/>
      <charset val="204"/>
    </font>
    <font>
      <b/>
      <sz val="8"/>
      <name val="Arial Cyr"/>
      <charset val="204"/>
    </font>
    <font>
      <b/>
      <sz val="12"/>
      <name val="Arial Cyr"/>
      <charset val="204"/>
    </font>
    <font>
      <i/>
      <sz val="8"/>
      <name val="Arial Cyr"/>
      <charset val="204"/>
    </font>
    <font>
      <sz val="12"/>
      <color indexed="12"/>
      <name val="Calibri"/>
      <family val="2"/>
      <charset val="204"/>
    </font>
    <font>
      <sz val="11"/>
      <color indexed="8"/>
      <name val="Calibri"/>
      <family val="2"/>
    </font>
    <font>
      <b/>
      <sz val="9"/>
      <color indexed="8"/>
      <name val="Tahoma"/>
      <family val="2"/>
      <charset val="204"/>
    </font>
    <font>
      <sz val="9"/>
      <color indexed="8"/>
      <name val="Tahoma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  <charset val="204"/>
    </font>
    <font>
      <b/>
      <sz val="24"/>
      <color rgb="FF656575"/>
      <name val="Tahoma"/>
      <family val="2"/>
      <charset val="204"/>
    </font>
    <font>
      <sz val="13.1"/>
      <color rgb="FF656575"/>
      <name val="Tahoma"/>
      <family val="2"/>
      <charset val="204"/>
    </font>
    <font>
      <b/>
      <sz val="11"/>
      <color rgb="FF656575"/>
      <name val="Tahoma"/>
      <family val="2"/>
      <charset val="204"/>
    </font>
    <font>
      <sz val="10"/>
      <color rgb="FF656575"/>
      <name val="Tahoma"/>
      <family val="2"/>
      <charset val="204"/>
    </font>
    <font>
      <b/>
      <sz val="20"/>
      <color rgb="FF656575"/>
      <name val="Tahoma"/>
      <family val="2"/>
      <charset val="204"/>
    </font>
    <font>
      <sz val="11"/>
      <color theme="0" tint="-0.249977111117893"/>
      <name val="Tahoma"/>
      <family val="2"/>
      <charset val="204"/>
    </font>
    <font>
      <b/>
      <sz val="11"/>
      <color theme="0" tint="-0.499984740745262"/>
      <name val="Tahoma"/>
      <family val="2"/>
      <charset val="204"/>
    </font>
    <font>
      <b/>
      <sz val="8"/>
      <color theme="0" tint="-0.499984740745262"/>
      <name val="Tahoma"/>
      <family val="2"/>
      <charset val="204"/>
    </font>
    <font>
      <sz val="11"/>
      <color theme="0" tint="-0.499984740745262"/>
      <name val="Tahoma"/>
      <family val="2"/>
      <charset val="204"/>
    </font>
    <font>
      <sz val="11"/>
      <color theme="0"/>
      <name val="Tahoma"/>
      <family val="2"/>
      <charset val="204"/>
    </font>
    <font>
      <sz val="9"/>
      <color theme="0"/>
      <name val="Verdana"/>
      <family val="2"/>
      <charset val="204"/>
    </font>
    <font>
      <sz val="10"/>
      <color theme="1"/>
      <name val="Arial Cyr"/>
      <charset val="204"/>
    </font>
    <font>
      <b/>
      <sz val="9"/>
      <color theme="0"/>
      <name val="Verdana"/>
      <family val="2"/>
      <charset val="204"/>
    </font>
    <font>
      <sz val="11"/>
      <color theme="0"/>
      <name val="Calibri"/>
      <family val="2"/>
      <charset val="204"/>
    </font>
    <font>
      <b/>
      <u/>
      <sz val="10"/>
      <color theme="0"/>
      <name val="Arial Cyr"/>
      <charset val="204"/>
    </font>
    <font>
      <sz val="10"/>
      <color theme="0"/>
      <name val="Arial Cyr"/>
      <charset val="204"/>
    </font>
    <font>
      <i/>
      <sz val="11"/>
      <color theme="0"/>
      <name val="Calibri"/>
      <family val="2"/>
      <charset val="204"/>
    </font>
    <font>
      <b/>
      <u/>
      <sz val="11"/>
      <color theme="0"/>
      <name val="Calibri"/>
      <family val="2"/>
      <charset val="204"/>
    </font>
    <font>
      <b/>
      <sz val="10"/>
      <color theme="0"/>
      <name val="Arial Cyr"/>
      <charset val="204"/>
    </font>
    <font>
      <sz val="8"/>
      <color theme="0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1" fillId="0" borderId="0"/>
  </cellStyleXfs>
  <cellXfs count="375">
    <xf numFmtId="0" fontId="0" fillId="0" borderId="0" xfId="0"/>
    <xf numFmtId="0" fontId="4" fillId="2" borderId="0" xfId="9" applyFont="1" applyFill="1"/>
    <xf numFmtId="0" fontId="5" fillId="2" borderId="0" xfId="9" applyFont="1" applyFill="1"/>
    <xf numFmtId="0" fontId="4" fillId="2" borderId="1" xfId="9" applyFont="1" applyFill="1" applyBorder="1"/>
    <xf numFmtId="0" fontId="4" fillId="2" borderId="0" xfId="9" applyFill="1"/>
    <xf numFmtId="0" fontId="4" fillId="2" borderId="1" xfId="9" applyFill="1" applyBorder="1" applyAlignment="1">
      <alignment horizontal="center"/>
    </xf>
    <xf numFmtId="0" fontId="0" fillId="0" borderId="0" xfId="0" applyAlignment="1"/>
    <xf numFmtId="0" fontId="4" fillId="2" borderId="0" xfId="9" applyFont="1" applyFill="1" applyBorder="1"/>
    <xf numFmtId="0" fontId="8" fillId="2" borderId="0" xfId="9" applyFont="1" applyFill="1"/>
    <xf numFmtId="0" fontId="4" fillId="2" borderId="0" xfId="9" applyFont="1" applyFill="1" applyBorder="1" applyAlignment="1">
      <alignment horizontal="center" wrapText="1"/>
    </xf>
    <xf numFmtId="0" fontId="4" fillId="2" borderId="1" xfId="9" applyFill="1" applyBorder="1"/>
    <xf numFmtId="0" fontId="4" fillId="2" borderId="0" xfId="9" applyFill="1" applyBorder="1"/>
    <xf numFmtId="2" fontId="4" fillId="2" borderId="0" xfId="9" applyNumberFormat="1" applyFont="1" applyFill="1" applyBorder="1" applyAlignment="1">
      <alignment horizontal="center" wrapText="1"/>
    </xf>
    <xf numFmtId="0" fontId="5" fillId="2" borderId="0" xfId="9" applyFont="1" applyFill="1" applyBorder="1" applyAlignment="1">
      <alignment horizontal="center"/>
    </xf>
    <xf numFmtId="0" fontId="5" fillId="2" borderId="0" xfId="9" applyFont="1" applyFill="1" applyBorder="1" applyAlignment="1">
      <alignment horizontal="center" wrapText="1"/>
    </xf>
    <xf numFmtId="0" fontId="7" fillId="2" borderId="0" xfId="9" applyFont="1" applyFill="1" applyBorder="1" applyAlignment="1">
      <alignment horizontal="center" wrapText="1"/>
    </xf>
    <xf numFmtId="2" fontId="8" fillId="2" borderId="0" xfId="9" applyNumberFormat="1" applyFont="1" applyFill="1" applyBorder="1"/>
    <xf numFmtId="0" fontId="8" fillId="2" borderId="0" xfId="9" applyFont="1" applyFill="1" applyBorder="1"/>
    <xf numFmtId="0" fontId="4" fillId="2" borderId="0" xfId="9" applyFont="1" applyFill="1" applyBorder="1" applyAlignment="1">
      <alignment horizontal="center"/>
    </xf>
    <xf numFmtId="0" fontId="6" fillId="2" borderId="0" xfId="9" applyFont="1" applyFill="1" applyBorder="1"/>
    <xf numFmtId="2" fontId="4" fillId="2" borderId="0" xfId="9" applyNumberFormat="1" applyFont="1" applyFill="1" applyBorder="1" applyAlignment="1">
      <alignment horizontal="center" vertical="center" wrapText="1"/>
    </xf>
    <xf numFmtId="2" fontId="8" fillId="2" borderId="0" xfId="9" applyNumberFormat="1" applyFont="1" applyFill="1" applyBorder="1" applyAlignment="1">
      <alignment vertical="center"/>
    </xf>
    <xf numFmtId="0" fontId="4" fillId="2" borderId="0" xfId="9" applyFont="1" applyFill="1" applyBorder="1" applyAlignment="1">
      <alignment vertical="top"/>
    </xf>
    <xf numFmtId="0" fontId="4" fillId="2" borderId="0" xfId="9" applyFill="1" applyBorder="1" applyAlignment="1">
      <alignment vertical="top"/>
    </xf>
    <xf numFmtId="0" fontId="5" fillId="2" borderId="0" xfId="9" applyFont="1" applyFill="1" applyBorder="1" applyAlignment="1">
      <alignment vertical="top"/>
    </xf>
    <xf numFmtId="0" fontId="0" fillId="2" borderId="0" xfId="0" applyFill="1"/>
    <xf numFmtId="0" fontId="4" fillId="2" borderId="1" xfId="9" applyFont="1" applyFill="1" applyBorder="1" applyAlignment="1">
      <alignment vertical="center"/>
    </xf>
    <xf numFmtId="164" fontId="4" fillId="2" borderId="1" xfId="9" applyNumberFormat="1" applyFont="1" applyFill="1" applyBorder="1" applyAlignment="1">
      <alignment vertical="center"/>
    </xf>
    <xf numFmtId="2" fontId="4" fillId="2" borderId="1" xfId="9" applyNumberFormat="1" applyFont="1" applyFill="1" applyBorder="1" applyAlignment="1">
      <alignment vertical="center" wrapText="1"/>
    </xf>
    <xf numFmtId="0" fontId="0" fillId="2" borderId="0" xfId="0" applyFill="1" applyBorder="1"/>
    <xf numFmtId="0" fontId="4" fillId="2" borderId="2" xfId="9" applyFont="1" applyFill="1" applyBorder="1" applyAlignment="1">
      <alignment vertical="center"/>
    </xf>
    <xf numFmtId="164" fontId="4" fillId="2" borderId="2" xfId="9" applyNumberFormat="1" applyFont="1" applyFill="1" applyBorder="1" applyAlignment="1">
      <alignment vertical="center"/>
    </xf>
    <xf numFmtId="0" fontId="4" fillId="2" borderId="0" xfId="9" applyFill="1" applyAlignment="1">
      <alignment vertical="top"/>
    </xf>
    <xf numFmtId="0" fontId="5" fillId="2" borderId="0" xfId="9" applyFont="1" applyFill="1" applyAlignment="1">
      <alignment vertical="top"/>
    </xf>
    <xf numFmtId="0" fontId="5" fillId="2" borderId="0" xfId="9" applyFont="1" applyFill="1" applyBorder="1"/>
    <xf numFmtId="0" fontId="4" fillId="2" borderId="3" xfId="9" applyFont="1" applyFill="1" applyBorder="1" applyAlignment="1">
      <alignment vertical="top"/>
    </xf>
    <xf numFmtId="0" fontId="4" fillId="2" borderId="4" xfId="9" applyFont="1" applyFill="1" applyBorder="1" applyAlignment="1">
      <alignment vertical="top"/>
    </xf>
    <xf numFmtId="0" fontId="4" fillId="2" borderId="5" xfId="9" applyFont="1" applyFill="1" applyBorder="1" applyAlignment="1">
      <alignment vertical="top"/>
    </xf>
    <xf numFmtId="0" fontId="4" fillId="2" borderId="0" xfId="9" applyFont="1" applyFill="1" applyBorder="1" applyAlignment="1">
      <alignment vertical="top" wrapText="1"/>
    </xf>
    <xf numFmtId="0" fontId="4" fillId="2" borderId="0" xfId="9" applyFont="1" applyFill="1" applyBorder="1" applyAlignment="1">
      <alignment horizontal="left" vertical="top" wrapText="1"/>
    </xf>
    <xf numFmtId="0" fontId="4" fillId="2" borderId="0" xfId="9" applyFill="1" applyAlignment="1"/>
    <xf numFmtId="0" fontId="4" fillId="2" borderId="0" xfId="9" applyFont="1" applyFill="1" applyAlignment="1"/>
    <xf numFmtId="0" fontId="11" fillId="2" borderId="0" xfId="9" applyFont="1" applyFill="1" applyBorder="1" applyAlignment="1">
      <alignment horizontal="center" vertical="center"/>
    </xf>
    <xf numFmtId="0" fontId="3" fillId="2" borderId="0" xfId="1" applyFill="1" applyAlignment="1" applyProtection="1"/>
    <xf numFmtId="166" fontId="11" fillId="2" borderId="0" xfId="9" applyNumberFormat="1" applyFont="1" applyFill="1" applyBorder="1" applyAlignment="1">
      <alignment horizontal="center" vertical="center"/>
    </xf>
    <xf numFmtId="0" fontId="0" fillId="2" borderId="0" xfId="0" applyFill="1" applyAlignment="1">
      <alignment wrapText="1"/>
    </xf>
    <xf numFmtId="0" fontId="0" fillId="2" borderId="6" xfId="0" applyFill="1" applyBorder="1" applyAlignment="1">
      <alignment vertical="top"/>
    </xf>
    <xf numFmtId="0" fontId="0" fillId="2" borderId="7" xfId="0" applyFill="1" applyBorder="1" applyAlignment="1">
      <alignment vertical="top"/>
    </xf>
    <xf numFmtId="0" fontId="0" fillId="2" borderId="0" xfId="0" applyFill="1" applyAlignment="1"/>
    <xf numFmtId="1" fontId="4" fillId="2" borderId="1" xfId="9" applyNumberFormat="1" applyFont="1" applyFill="1" applyBorder="1" applyAlignment="1" applyProtection="1">
      <alignment horizontal="center" vertical="center"/>
      <protection locked="0"/>
    </xf>
    <xf numFmtId="0" fontId="4" fillId="2" borderId="1" xfId="9" applyFont="1" applyFill="1" applyBorder="1" applyAlignment="1">
      <alignment vertical="top"/>
    </xf>
    <xf numFmtId="164" fontId="8" fillId="2" borderId="0" xfId="9" applyNumberFormat="1" applyFont="1" applyFill="1" applyBorder="1" applyAlignment="1">
      <alignment vertical="center"/>
    </xf>
    <xf numFmtId="0" fontId="18" fillId="2" borderId="0" xfId="9" applyFont="1" applyFill="1"/>
    <xf numFmtId="0" fontId="17" fillId="2" borderId="0" xfId="1" applyFont="1" applyFill="1" applyAlignment="1" applyProtection="1">
      <alignment horizontal="left"/>
    </xf>
    <xf numFmtId="0" fontId="9" fillId="2" borderId="5" xfId="9" applyFont="1" applyFill="1" applyBorder="1" applyAlignment="1">
      <alignment horizontal="left"/>
    </xf>
    <xf numFmtId="4" fontId="4" fillId="2" borderId="3" xfId="9" applyNumberFormat="1" applyFont="1" applyFill="1" applyBorder="1" applyAlignment="1">
      <alignment horizontal="right" vertical="center"/>
    </xf>
    <xf numFmtId="0" fontId="11" fillId="3" borderId="0" xfId="9" applyFont="1" applyFill="1" applyBorder="1" applyAlignment="1">
      <alignment vertical="center"/>
    </xf>
    <xf numFmtId="0" fontId="4" fillId="3" borderId="0" xfId="9" applyFont="1" applyFill="1" applyAlignment="1">
      <alignment vertical="center"/>
    </xf>
    <xf numFmtId="0" fontId="4" fillId="3" borderId="0" xfId="9" applyFont="1" applyFill="1" applyBorder="1" applyAlignment="1" applyProtection="1">
      <alignment vertical="center"/>
      <protection locked="0"/>
    </xf>
    <xf numFmtId="4" fontId="4" fillId="3" borderId="0" xfId="9" applyNumberFormat="1" applyFont="1" applyFill="1" applyBorder="1" applyAlignment="1">
      <alignment horizontal="right" vertical="center"/>
    </xf>
    <xf numFmtId="0" fontId="9" fillId="3" borderId="0" xfId="9" applyFont="1" applyFill="1" applyBorder="1" applyAlignment="1">
      <alignment horizontal="left"/>
    </xf>
    <xf numFmtId="0" fontId="4" fillId="3" borderId="0" xfId="9" applyFont="1" applyFill="1" applyAlignment="1" applyProtection="1">
      <alignment vertical="center"/>
      <protection locked="0"/>
    </xf>
    <xf numFmtId="4" fontId="4" fillId="3" borderId="3" xfId="9" applyNumberFormat="1" applyFont="1" applyFill="1" applyBorder="1" applyAlignment="1">
      <alignment horizontal="right" vertical="center"/>
    </xf>
    <xf numFmtId="0" fontId="11" fillId="3" borderId="0" xfId="9" applyFont="1" applyFill="1" applyBorder="1" applyAlignment="1">
      <alignment horizontal="left"/>
    </xf>
    <xf numFmtId="0" fontId="11" fillId="3" borderId="0" xfId="9" applyFont="1" applyFill="1" applyBorder="1" applyAlignment="1">
      <alignment horizontal="center" wrapText="1"/>
    </xf>
    <xf numFmtId="0" fontId="11" fillId="3" borderId="0" xfId="9" applyFont="1" applyFill="1" applyAlignment="1">
      <alignment vertical="center"/>
    </xf>
    <xf numFmtId="0" fontId="11" fillId="3" borderId="0" xfId="9" applyFont="1" applyFill="1" applyBorder="1" applyAlignment="1">
      <alignment vertical="center" wrapText="1"/>
    </xf>
    <xf numFmtId="0" fontId="4" fillId="3" borderId="0" xfId="9" applyFont="1" applyFill="1"/>
    <xf numFmtId="0" fontId="4" fillId="3" borderId="0" xfId="9" applyFont="1" applyFill="1" applyBorder="1" applyAlignment="1">
      <alignment vertical="center"/>
    </xf>
    <xf numFmtId="0" fontId="4" fillId="3" borderId="0" xfId="9" applyFont="1" applyFill="1" applyBorder="1" applyProtection="1">
      <protection locked="0"/>
    </xf>
    <xf numFmtId="4" fontId="11" fillId="2" borderId="0" xfId="9" applyNumberFormat="1" applyFont="1" applyFill="1" applyBorder="1" applyAlignment="1">
      <alignment horizontal="right" vertical="center"/>
    </xf>
    <xf numFmtId="0" fontId="19" fillId="2" borderId="0" xfId="9" applyFont="1" applyFill="1" applyBorder="1" applyAlignment="1">
      <alignment horizontal="left"/>
    </xf>
    <xf numFmtId="4" fontId="21" fillId="2" borderId="0" xfId="9" applyNumberFormat="1" applyFont="1" applyFill="1" applyBorder="1" applyAlignment="1">
      <alignment horizontal="right" vertical="center"/>
    </xf>
    <xf numFmtId="0" fontId="21" fillId="2" borderId="0" xfId="9" applyFont="1" applyFill="1" applyBorder="1" applyAlignment="1">
      <alignment horizontal="right"/>
    </xf>
    <xf numFmtId="0" fontId="22" fillId="2" borderId="0" xfId="1" applyFont="1" applyFill="1" applyAlignment="1" applyProtection="1">
      <alignment horizontal="left"/>
    </xf>
    <xf numFmtId="0" fontId="11" fillId="2" borderId="0" xfId="9" applyFont="1" applyFill="1" applyBorder="1" applyAlignment="1"/>
    <xf numFmtId="0" fontId="20" fillId="2" borderId="0" xfId="9" applyFont="1" applyFill="1" applyBorder="1" applyAlignment="1"/>
    <xf numFmtId="0" fontId="4" fillId="2" borderId="1" xfId="9" applyFont="1" applyFill="1" applyBorder="1" applyAlignment="1">
      <alignment wrapText="1"/>
    </xf>
    <xf numFmtId="0" fontId="4" fillId="2" borderId="0" xfId="9" applyFont="1" applyFill="1" applyBorder="1" applyAlignment="1">
      <alignment vertical="center"/>
    </xf>
    <xf numFmtId="0" fontId="4" fillId="4" borderId="1" xfId="9" applyFill="1" applyBorder="1" applyAlignment="1"/>
    <xf numFmtId="166" fontId="14" fillId="4" borderId="1" xfId="9" applyNumberFormat="1" applyFont="1" applyFill="1" applyBorder="1" applyAlignment="1">
      <alignment horizontal="center" vertical="center"/>
    </xf>
    <xf numFmtId="166" fontId="14" fillId="4" borderId="8" xfId="9" applyNumberFormat="1" applyFont="1" applyFill="1" applyBorder="1" applyAlignment="1">
      <alignment horizontal="center" vertical="center"/>
    </xf>
    <xf numFmtId="0" fontId="11" fillId="3" borderId="1" xfId="9" applyFont="1" applyFill="1" applyBorder="1" applyAlignment="1">
      <alignment horizontal="center" wrapText="1"/>
    </xf>
    <xf numFmtId="0" fontId="30" fillId="5" borderId="0" xfId="3" applyFont="1" applyFill="1" applyAlignment="1">
      <alignment horizontal="left" vertical="top"/>
    </xf>
    <xf numFmtId="0" fontId="30" fillId="5" borderId="0" xfId="3" applyFont="1" applyFill="1" applyAlignment="1">
      <alignment horizontal="right" vertical="top"/>
    </xf>
    <xf numFmtId="0" fontId="30" fillId="0" borderId="0" xfId="3" applyFont="1" applyAlignment="1">
      <alignment horizontal="left" vertical="top"/>
    </xf>
    <xf numFmtId="0" fontId="31" fillId="5" borderId="0" xfId="3" applyFont="1" applyFill="1" applyAlignment="1">
      <alignment vertical="center"/>
    </xf>
    <xf numFmtId="0" fontId="32" fillId="5" borderId="0" xfId="3" applyFont="1" applyFill="1" applyAlignment="1">
      <alignment vertical="top"/>
    </xf>
    <xf numFmtId="0" fontId="33" fillId="5" borderId="0" xfId="3" applyFont="1" applyFill="1" applyAlignment="1">
      <alignment horizontal="left" vertical="top"/>
    </xf>
    <xf numFmtId="0" fontId="34" fillId="5" borderId="0" xfId="3" applyFont="1" applyFill="1" applyBorder="1" applyAlignment="1">
      <alignment horizontal="left" vertical="center"/>
    </xf>
    <xf numFmtId="0" fontId="34" fillId="5" borderId="0" xfId="3" applyFont="1" applyFill="1" applyAlignment="1">
      <alignment horizontal="left" vertical="top"/>
    </xf>
    <xf numFmtId="0" fontId="33" fillId="5" borderId="9" xfId="3" applyFont="1" applyFill="1" applyBorder="1" applyAlignment="1">
      <alignment horizontal="left" vertical="center"/>
    </xf>
    <xf numFmtId="0" fontId="33" fillId="5" borderId="9" xfId="3" applyFont="1" applyFill="1" applyBorder="1" applyAlignment="1">
      <alignment horizontal="left" vertical="top"/>
    </xf>
    <xf numFmtId="0" fontId="33" fillId="5" borderId="9" xfId="3" applyFont="1" applyFill="1" applyBorder="1" applyAlignment="1">
      <alignment horizontal="center" vertical="center"/>
    </xf>
    <xf numFmtId="0" fontId="30" fillId="5" borderId="9" xfId="3" applyFont="1" applyFill="1" applyBorder="1" applyAlignment="1">
      <alignment horizontal="center" vertical="center"/>
    </xf>
    <xf numFmtId="0" fontId="30" fillId="5" borderId="9" xfId="3" applyFont="1" applyFill="1" applyBorder="1" applyAlignment="1">
      <alignment horizontal="left" vertical="top"/>
    </xf>
    <xf numFmtId="0" fontId="30" fillId="5" borderId="0" xfId="3" applyFont="1" applyFill="1" applyBorder="1" applyAlignment="1">
      <alignment horizontal="left" vertical="top"/>
    </xf>
    <xf numFmtId="0" fontId="30" fillId="5" borderId="10" xfId="3" applyFont="1" applyFill="1" applyBorder="1" applyAlignment="1">
      <alignment horizontal="left" vertical="center" wrapText="1"/>
    </xf>
    <xf numFmtId="0" fontId="33" fillId="5" borderId="10" xfId="3" applyFont="1" applyFill="1" applyBorder="1" applyAlignment="1">
      <alignment horizontal="center" vertical="center"/>
    </xf>
    <xf numFmtId="0" fontId="30" fillId="5" borderId="11" xfId="3" applyFont="1" applyFill="1" applyBorder="1" applyAlignment="1">
      <alignment horizontal="left" vertical="center" wrapText="1"/>
    </xf>
    <xf numFmtId="0" fontId="33" fillId="5" borderId="11" xfId="3" applyFont="1" applyFill="1" applyBorder="1" applyAlignment="1">
      <alignment horizontal="center" vertical="center"/>
    </xf>
    <xf numFmtId="0" fontId="30" fillId="5" borderId="9" xfId="3" applyFont="1" applyFill="1" applyBorder="1" applyAlignment="1">
      <alignment horizontal="left" vertical="center" wrapText="1"/>
    </xf>
    <xf numFmtId="168" fontId="35" fillId="5" borderId="9" xfId="3" applyNumberFormat="1" applyFont="1" applyFill="1" applyBorder="1" applyAlignment="1">
      <alignment horizontal="center" vertical="center"/>
    </xf>
    <xf numFmtId="0" fontId="30" fillId="0" borderId="0" xfId="3" applyFont="1" applyAlignment="1">
      <alignment horizontal="right" vertical="top"/>
    </xf>
    <xf numFmtId="0" fontId="36" fillId="5" borderId="0" xfId="3" applyFont="1" applyFill="1" applyAlignment="1">
      <alignment horizontal="left" vertical="top"/>
    </xf>
    <xf numFmtId="0" fontId="30" fillId="5" borderId="12" xfId="3" applyFont="1" applyFill="1" applyBorder="1" applyAlignment="1">
      <alignment horizontal="left" vertical="top"/>
    </xf>
    <xf numFmtId="0" fontId="33" fillId="5" borderId="9" xfId="3" applyFont="1" applyFill="1" applyBorder="1" applyAlignment="1" applyProtection="1">
      <alignment horizontal="center" vertical="center"/>
      <protection locked="0"/>
    </xf>
    <xf numFmtId="0" fontId="37" fillId="5" borderId="9" xfId="3" applyFont="1" applyFill="1" applyBorder="1" applyAlignment="1">
      <alignment horizontal="center" vertical="center"/>
    </xf>
    <xf numFmtId="0" fontId="11" fillId="3" borderId="1" xfId="9" applyFont="1" applyFill="1" applyBorder="1" applyAlignment="1">
      <alignment horizontal="left" wrapText="1"/>
    </xf>
    <xf numFmtId="0" fontId="38" fillId="5" borderId="0" xfId="3" applyFont="1" applyFill="1" applyAlignment="1">
      <alignment horizontal="left" vertical="top"/>
    </xf>
    <xf numFmtId="0" fontId="30" fillId="5" borderId="0" xfId="3" applyFont="1" applyFill="1" applyBorder="1" applyAlignment="1">
      <alignment horizontal="right" vertical="top"/>
    </xf>
    <xf numFmtId="0" fontId="39" fillId="5" borderId="0" xfId="3" applyFont="1" applyFill="1" applyAlignment="1">
      <alignment horizontal="left" vertical="top"/>
    </xf>
    <xf numFmtId="0" fontId="24" fillId="5" borderId="9" xfId="3" applyFont="1" applyFill="1" applyBorder="1" applyAlignment="1">
      <alignment horizontal="center" vertical="top"/>
    </xf>
    <xf numFmtId="49" fontId="25" fillId="5" borderId="10" xfId="3" applyNumberFormat="1" applyFont="1" applyFill="1" applyBorder="1" applyAlignment="1">
      <alignment horizontal="center" vertical="top"/>
    </xf>
    <xf numFmtId="0" fontId="25" fillId="5" borderId="10" xfId="3" applyFont="1" applyFill="1" applyBorder="1" applyAlignment="1">
      <alignment horizontal="center" vertical="top"/>
    </xf>
    <xf numFmtId="0" fontId="25" fillId="5" borderId="15" xfId="3" applyFont="1" applyFill="1" applyBorder="1" applyAlignment="1">
      <alignment horizontal="center" vertical="top"/>
    </xf>
    <xf numFmtId="0" fontId="25" fillId="5" borderId="0" xfId="3" applyFont="1" applyFill="1" applyBorder="1" applyAlignment="1">
      <alignment horizontal="center" vertical="top"/>
    </xf>
    <xf numFmtId="0" fontId="37" fillId="5" borderId="9" xfId="3" applyFont="1" applyFill="1" applyBorder="1" applyAlignment="1">
      <alignment horizontal="left" vertical="center"/>
    </xf>
    <xf numFmtId="49" fontId="37" fillId="5" borderId="9" xfId="3" applyNumberFormat="1" applyFont="1" applyFill="1" applyBorder="1" applyAlignment="1">
      <alignment horizontal="center" vertical="center"/>
    </xf>
    <xf numFmtId="0" fontId="33" fillId="5" borderId="4" xfId="3" applyFont="1" applyFill="1" applyBorder="1" applyAlignment="1">
      <alignment horizontal="left" vertical="center"/>
    </xf>
    <xf numFmtId="0" fontId="40" fillId="5" borderId="0" xfId="3" applyFont="1" applyFill="1" applyBorder="1" applyAlignment="1">
      <alignment horizontal="left" vertical="top"/>
    </xf>
    <xf numFmtId="0" fontId="40" fillId="5" borderId="0" xfId="3" applyFont="1" applyFill="1" applyBorder="1" applyAlignment="1">
      <alignment horizontal="right" vertical="top"/>
    </xf>
    <xf numFmtId="0" fontId="37" fillId="5" borderId="9" xfId="3" applyFont="1" applyFill="1" applyBorder="1" applyAlignment="1" applyProtection="1">
      <alignment horizontal="right" vertical="center"/>
      <protection locked="0"/>
    </xf>
    <xf numFmtId="0" fontId="37" fillId="5" borderId="9" xfId="3" applyFont="1" applyFill="1" applyBorder="1" applyAlignment="1" applyProtection="1">
      <alignment horizontal="left" vertical="center"/>
      <protection locked="0"/>
    </xf>
    <xf numFmtId="0" fontId="4" fillId="2" borderId="5" xfId="9" applyFont="1" applyFill="1" applyBorder="1" applyAlignment="1">
      <alignment vertical="center"/>
    </xf>
    <xf numFmtId="49" fontId="40" fillId="5" borderId="0" xfId="3" applyNumberFormat="1" applyFont="1" applyFill="1" applyBorder="1" applyAlignment="1">
      <alignment horizontal="left" vertical="top"/>
    </xf>
    <xf numFmtId="49" fontId="41" fillId="5" borderId="0" xfId="3" applyNumberFormat="1" applyFont="1" applyFill="1" applyBorder="1" applyAlignment="1">
      <alignment horizontal="left" vertical="top"/>
    </xf>
    <xf numFmtId="0" fontId="41" fillId="5" borderId="0" xfId="3" applyFont="1" applyFill="1" applyBorder="1" applyAlignment="1">
      <alignment horizontal="left" vertical="top"/>
    </xf>
    <xf numFmtId="0" fontId="44" fillId="5" borderId="0" xfId="0" applyFont="1" applyFill="1" applyBorder="1"/>
    <xf numFmtId="0" fontId="44" fillId="5" borderId="0" xfId="0" applyFont="1" applyFill="1" applyBorder="1" applyProtection="1">
      <protection locked="0"/>
    </xf>
    <xf numFmtId="0" fontId="45" fillId="5" borderId="0" xfId="9" applyFont="1" applyFill="1" applyBorder="1" applyAlignment="1">
      <alignment horizontal="center"/>
    </xf>
    <xf numFmtId="0" fontId="46" fillId="5" borderId="0" xfId="9" applyFont="1" applyFill="1" applyBorder="1"/>
    <xf numFmtId="0" fontId="46" fillId="5" borderId="0" xfId="9" applyFont="1" applyFill="1" applyBorder="1" applyProtection="1">
      <protection locked="0"/>
    </xf>
    <xf numFmtId="0" fontId="46" fillId="5" borderId="0" xfId="9" applyFont="1" applyFill="1" applyBorder="1" applyAlignment="1">
      <alignment vertical="center"/>
    </xf>
    <xf numFmtId="165" fontId="47" fillId="5" borderId="0" xfId="0" applyNumberFormat="1" applyFont="1" applyFill="1" applyBorder="1"/>
    <xf numFmtId="165" fontId="46" fillId="5" borderId="0" xfId="9" applyNumberFormat="1" applyFont="1" applyFill="1" applyBorder="1" applyProtection="1">
      <protection locked="0"/>
    </xf>
    <xf numFmtId="0" fontId="46" fillId="5" borderId="0" xfId="9" applyFont="1" applyFill="1" applyBorder="1" applyAlignment="1">
      <alignment vertical="top"/>
    </xf>
    <xf numFmtId="165" fontId="46" fillId="5" borderId="0" xfId="9" applyNumberFormat="1" applyFont="1" applyFill="1" applyBorder="1"/>
    <xf numFmtId="0" fontId="46" fillId="5" borderId="0" xfId="9" applyFont="1" applyFill="1" applyBorder="1" applyAlignment="1">
      <alignment horizontal="left" vertical="center"/>
    </xf>
    <xf numFmtId="0" fontId="44" fillId="5" borderId="0" xfId="0" applyFont="1" applyFill="1" applyBorder="1" applyAlignment="1">
      <alignment horizontal="right"/>
    </xf>
    <xf numFmtId="0" fontId="44" fillId="5" borderId="0" xfId="0" applyFont="1" applyFill="1" applyBorder="1" applyAlignment="1">
      <alignment horizontal="center"/>
    </xf>
    <xf numFmtId="0" fontId="44" fillId="5" borderId="0" xfId="0" applyFont="1" applyFill="1" applyBorder="1" applyAlignment="1" applyProtection="1">
      <alignment horizontal="center"/>
      <protection locked="0"/>
    </xf>
    <xf numFmtId="4" fontId="47" fillId="5" borderId="0" xfId="0" applyNumberFormat="1" applyFont="1" applyFill="1" applyBorder="1" applyProtection="1">
      <protection locked="0"/>
    </xf>
    <xf numFmtId="0" fontId="46" fillId="5" borderId="0" xfId="9" applyFont="1" applyFill="1" applyBorder="1" applyAlignment="1">
      <alignment horizontal="left"/>
    </xf>
    <xf numFmtId="0" fontId="46" fillId="5" borderId="0" xfId="9" applyFont="1" applyFill="1" applyBorder="1" applyAlignment="1">
      <alignment horizontal="center"/>
    </xf>
    <xf numFmtId="167" fontId="47" fillId="5" borderId="0" xfId="0" applyNumberFormat="1" applyFont="1" applyFill="1" applyBorder="1"/>
    <xf numFmtId="0" fontId="44" fillId="5" borderId="0" xfId="0" applyFont="1" applyFill="1" applyBorder="1" applyAlignment="1">
      <alignment horizontal="left"/>
    </xf>
    <xf numFmtId="0" fontId="44" fillId="5" borderId="0" xfId="0" applyNumberFormat="1" applyFont="1" applyFill="1" applyBorder="1" applyAlignment="1">
      <alignment horizontal="center"/>
    </xf>
    <xf numFmtId="49" fontId="44" fillId="5" borderId="0" xfId="0" applyNumberFormat="1" applyFont="1" applyFill="1" applyBorder="1" applyAlignment="1">
      <alignment horizontal="right"/>
    </xf>
    <xf numFmtId="0" fontId="46" fillId="5" borderId="0" xfId="9" applyFont="1" applyFill="1" applyBorder="1" applyAlignment="1">
      <alignment horizontal="right"/>
    </xf>
    <xf numFmtId="49" fontId="46" fillId="5" borderId="0" xfId="9" applyNumberFormat="1" applyFont="1" applyFill="1" applyBorder="1" applyAlignment="1">
      <alignment horizontal="center"/>
    </xf>
    <xf numFmtId="0" fontId="46" fillId="5" borderId="0" xfId="7" applyFont="1" applyFill="1" applyBorder="1"/>
    <xf numFmtId="49" fontId="46" fillId="5" borderId="0" xfId="7" applyNumberFormat="1" applyFont="1" applyFill="1" applyBorder="1" applyAlignment="1">
      <alignment horizontal="right"/>
    </xf>
    <xf numFmtId="165" fontId="47" fillId="5" borderId="0" xfId="10" applyNumberFormat="1" applyFont="1" applyFill="1" applyBorder="1"/>
    <xf numFmtId="0" fontId="46" fillId="5" borderId="0" xfId="9" applyFont="1" applyFill="1" applyBorder="1" applyAlignment="1">
      <alignment horizontal="center" vertical="top"/>
    </xf>
    <xf numFmtId="0" fontId="46" fillId="5" borderId="0" xfId="7" applyFont="1" applyFill="1" applyBorder="1" applyAlignment="1">
      <alignment horizontal="left"/>
    </xf>
    <xf numFmtId="0" fontId="46" fillId="5" borderId="0" xfId="8" applyFont="1" applyFill="1" applyBorder="1" applyAlignment="1">
      <alignment horizontal="center"/>
    </xf>
    <xf numFmtId="0" fontId="46" fillId="5" borderId="0" xfId="7" applyFont="1" applyFill="1" applyBorder="1" applyAlignment="1">
      <alignment horizontal="center"/>
    </xf>
    <xf numFmtId="0" fontId="41" fillId="5" borderId="0" xfId="3" applyFont="1" applyFill="1" applyBorder="1" applyAlignment="1" applyProtection="1">
      <alignment horizontal="left" vertical="top"/>
      <protection locked="0"/>
    </xf>
    <xf numFmtId="0" fontId="43" fillId="5" borderId="0" xfId="3" applyFont="1" applyFill="1" applyBorder="1" applyAlignment="1">
      <alignment horizontal="left" vertical="top"/>
    </xf>
    <xf numFmtId="0" fontId="41" fillId="5" borderId="0" xfId="3" applyNumberFormat="1" applyFont="1" applyFill="1" applyBorder="1" applyAlignment="1">
      <alignment horizontal="left" vertical="top"/>
    </xf>
    <xf numFmtId="0" fontId="41" fillId="5" borderId="0" xfId="0" applyNumberFormat="1" applyFont="1" applyFill="1" applyBorder="1" applyAlignment="1">
      <alignment horizontal="left" vertical="top"/>
    </xf>
    <xf numFmtId="4" fontId="41" fillId="5" borderId="0" xfId="3" applyNumberFormat="1" applyFont="1" applyFill="1" applyBorder="1" applyAlignment="1">
      <alignment horizontal="left" vertical="top"/>
    </xf>
    <xf numFmtId="2" fontId="41" fillId="5" borderId="0" xfId="3" applyNumberFormat="1" applyFont="1" applyFill="1" applyBorder="1" applyAlignment="1">
      <alignment horizontal="left" vertical="top"/>
    </xf>
    <xf numFmtId="49" fontId="44" fillId="5" borderId="0" xfId="0" applyNumberFormat="1" applyFont="1" applyFill="1" applyBorder="1"/>
    <xf numFmtId="2" fontId="44" fillId="5" borderId="0" xfId="0" applyNumberFormat="1" applyFont="1" applyFill="1" applyBorder="1"/>
    <xf numFmtId="0" fontId="41" fillId="5" borderId="0" xfId="0" applyFont="1" applyFill="1" applyBorder="1" applyAlignment="1">
      <alignment horizontal="left"/>
    </xf>
    <xf numFmtId="0" fontId="48" fillId="5" borderId="0" xfId="0" applyFont="1" applyFill="1" applyBorder="1"/>
    <xf numFmtId="0" fontId="49" fillId="5" borderId="0" xfId="9" applyFont="1" applyFill="1" applyBorder="1" applyAlignment="1">
      <alignment vertical="center"/>
    </xf>
    <xf numFmtId="0" fontId="46" fillId="5" borderId="0" xfId="9" applyFont="1" applyFill="1" applyBorder="1" applyAlignment="1" applyProtection="1">
      <alignment vertical="center"/>
      <protection locked="0"/>
    </xf>
    <xf numFmtId="4" fontId="46" fillId="5" borderId="0" xfId="9" applyNumberFormat="1" applyFont="1" applyFill="1" applyBorder="1" applyAlignment="1">
      <alignment horizontal="right" vertical="center"/>
    </xf>
    <xf numFmtId="0" fontId="50" fillId="5" borderId="0" xfId="9" applyFont="1" applyFill="1" applyBorder="1" applyAlignment="1">
      <alignment horizontal="left"/>
    </xf>
    <xf numFmtId="164" fontId="46" fillId="5" borderId="0" xfId="9" applyNumberFormat="1" applyFont="1" applyFill="1" applyBorder="1" applyAlignment="1">
      <alignment vertical="center"/>
    </xf>
    <xf numFmtId="2" fontId="46" fillId="5" borderId="0" xfId="9" applyNumberFormat="1" applyFont="1" applyFill="1" applyBorder="1" applyAlignment="1">
      <alignment horizontal="center" wrapText="1"/>
    </xf>
    <xf numFmtId="2" fontId="46" fillId="5" borderId="0" xfId="9" applyNumberFormat="1" applyFont="1" applyFill="1" applyBorder="1"/>
    <xf numFmtId="1" fontId="46" fillId="5" borderId="0" xfId="9" applyNumberFormat="1" applyFont="1" applyFill="1" applyBorder="1" applyAlignment="1" applyProtection="1">
      <alignment horizontal="center" vertical="center"/>
      <protection locked="0"/>
    </xf>
    <xf numFmtId="0" fontId="41" fillId="5" borderId="0" xfId="3" applyNumberFormat="1" applyFont="1" applyFill="1" applyBorder="1" applyAlignment="1" applyProtection="1">
      <alignment horizontal="left" vertical="top"/>
      <protection locked="0"/>
    </xf>
    <xf numFmtId="0" fontId="41" fillId="5" borderId="0" xfId="3" applyFont="1" applyFill="1" applyBorder="1" applyAlignment="1">
      <alignment horizontal="left" vertical="top"/>
    </xf>
    <xf numFmtId="0" fontId="4" fillId="4" borderId="3" xfId="9" applyFont="1" applyFill="1" applyBorder="1" applyAlignment="1">
      <alignment horizontal="left"/>
    </xf>
    <xf numFmtId="0" fontId="10" fillId="4" borderId="4" xfId="0" applyFont="1" applyFill="1" applyBorder="1" applyAlignment="1">
      <alignment horizontal="left"/>
    </xf>
    <xf numFmtId="0" fontId="10" fillId="4" borderId="5" xfId="0" applyFont="1" applyFill="1" applyBorder="1" applyAlignment="1">
      <alignment horizontal="left"/>
    </xf>
    <xf numFmtId="0" fontId="3" fillId="2" borderId="0" xfId="1" applyFill="1" applyAlignment="1" applyProtection="1"/>
    <xf numFmtId="0" fontId="0" fillId="0" borderId="0" xfId="0" applyAlignment="1"/>
    <xf numFmtId="2" fontId="4" fillId="2" borderId="0" xfId="9" applyNumberFormat="1" applyFont="1" applyFill="1" applyBorder="1" applyAlignment="1">
      <alignment horizontal="center" vertical="center" wrapText="1"/>
    </xf>
    <xf numFmtId="0" fontId="21" fillId="2" borderId="0" xfId="9" applyFont="1" applyFill="1" applyAlignment="1">
      <alignment horizontal="right"/>
    </xf>
    <xf numFmtId="0" fontId="11" fillId="3" borderId="1" xfId="9" applyFont="1" applyFill="1" applyBorder="1" applyAlignment="1">
      <alignment horizontal="center" wrapText="1"/>
    </xf>
    <xf numFmtId="2" fontId="8" fillId="2" borderId="0" xfId="9" applyNumberFormat="1" applyFont="1" applyFill="1" applyBorder="1" applyAlignment="1">
      <alignment vertical="center"/>
    </xf>
    <xf numFmtId="0" fontId="4" fillId="2" borderId="2" xfId="9" applyFont="1" applyFill="1" applyBorder="1" applyAlignment="1">
      <alignment horizontal="left"/>
    </xf>
    <xf numFmtId="0" fontId="0" fillId="0" borderId="2" xfId="0" applyBorder="1" applyAlignment="1"/>
    <xf numFmtId="0" fontId="4" fillId="2" borderId="1" xfId="9" applyFont="1" applyFill="1" applyBorder="1" applyAlignment="1">
      <alignment horizontal="left"/>
    </xf>
    <xf numFmtId="0" fontId="0" fillId="0" borderId="1" xfId="0" applyBorder="1" applyAlignment="1"/>
    <xf numFmtId="0" fontId="11" fillId="3" borderId="9" xfId="9" applyFont="1" applyFill="1" applyBorder="1" applyAlignment="1">
      <alignment horizontal="center" wrapText="1"/>
    </xf>
    <xf numFmtId="0" fontId="4" fillId="2" borderId="1" xfId="9" applyFont="1" applyFill="1" applyBorder="1" applyAlignment="1" applyProtection="1">
      <alignment horizontal="center"/>
      <protection locked="0"/>
    </xf>
    <xf numFmtId="0" fontId="34" fillId="5" borderId="9" xfId="3" applyFont="1" applyFill="1" applyBorder="1" applyAlignment="1">
      <alignment horizontal="left" vertical="center"/>
    </xf>
    <xf numFmtId="0" fontId="30" fillId="5" borderId="16" xfId="3" applyFont="1" applyFill="1" applyBorder="1" applyAlignment="1">
      <alignment horizontal="center" vertical="center"/>
    </xf>
    <xf numFmtId="0" fontId="31" fillId="5" borderId="0" xfId="3" applyFont="1" applyFill="1" applyAlignment="1">
      <alignment horizontal="left" vertical="center"/>
    </xf>
    <xf numFmtId="0" fontId="32" fillId="5" borderId="0" xfId="3" applyFont="1" applyFill="1" applyAlignment="1">
      <alignment horizontal="left" vertical="top"/>
    </xf>
    <xf numFmtId="0" fontId="39" fillId="5" borderId="0" xfId="3" applyFont="1" applyFill="1" applyAlignment="1">
      <alignment horizontal="left" vertical="top"/>
    </xf>
    <xf numFmtId="0" fontId="30" fillId="5" borderId="16" xfId="3" applyFont="1" applyFill="1" applyBorder="1" applyAlignment="1">
      <alignment horizontal="left" vertical="center" wrapText="1"/>
    </xf>
    <xf numFmtId="0" fontId="30" fillId="5" borderId="15" xfId="3" applyFont="1" applyFill="1" applyBorder="1" applyAlignment="1">
      <alignment horizontal="left" vertical="center" wrapText="1"/>
    </xf>
    <xf numFmtId="0" fontId="33" fillId="5" borderId="15" xfId="3" applyFont="1" applyFill="1" applyBorder="1" applyAlignment="1">
      <alignment horizontal="center" vertical="center"/>
    </xf>
    <xf numFmtId="168" fontId="35" fillId="5" borderId="4" xfId="3" applyNumberFormat="1" applyFont="1" applyFill="1" applyBorder="1" applyAlignment="1">
      <alignment horizontal="center" vertical="center"/>
    </xf>
    <xf numFmtId="0" fontId="33" fillId="5" borderId="4" xfId="3" applyFont="1" applyFill="1" applyBorder="1" applyAlignment="1">
      <alignment horizontal="left" vertical="center"/>
    </xf>
    <xf numFmtId="0" fontId="30" fillId="5" borderId="10" xfId="3" applyFont="1" applyFill="1" applyBorder="1" applyAlignment="1">
      <alignment horizontal="left" vertical="center" wrapText="1"/>
    </xf>
    <xf numFmtId="0" fontId="30" fillId="5" borderId="11" xfId="3" applyFont="1" applyFill="1" applyBorder="1" applyAlignment="1">
      <alignment horizontal="left" vertical="center" wrapText="1"/>
    </xf>
    <xf numFmtId="0" fontId="33" fillId="5" borderId="11" xfId="3" applyFont="1" applyFill="1" applyBorder="1" applyAlignment="1">
      <alignment horizontal="center" vertical="center"/>
    </xf>
    <xf numFmtId="0" fontId="42" fillId="2" borderId="3" xfId="0" applyFont="1" applyFill="1" applyBorder="1" applyAlignment="1">
      <alignment horizontal="left" vertical="top"/>
    </xf>
    <xf numFmtId="0" fontId="42" fillId="2" borderId="4" xfId="0" applyFont="1" applyFill="1" applyBorder="1" applyAlignment="1">
      <alignment horizontal="left" vertical="top"/>
    </xf>
    <xf numFmtId="0" fontId="42" fillId="2" borderId="5" xfId="0" applyFont="1" applyFill="1" applyBorder="1" applyAlignment="1">
      <alignment horizontal="left" vertical="top"/>
    </xf>
    <xf numFmtId="0" fontId="4" fillId="2" borderId="3" xfId="9" applyFont="1" applyFill="1" applyBorder="1" applyAlignment="1">
      <alignment vertical="top"/>
    </xf>
    <xf numFmtId="0" fontId="4" fillId="2" borderId="4" xfId="9" applyFont="1" applyFill="1" applyBorder="1" applyAlignment="1">
      <alignment vertical="top"/>
    </xf>
    <xf numFmtId="0" fontId="4" fillId="2" borderId="5" xfId="9" applyFont="1" applyFill="1" applyBorder="1" applyAlignment="1">
      <alignment vertical="top"/>
    </xf>
    <xf numFmtId="0" fontId="4" fillId="2" borderId="3" xfId="9" applyFont="1" applyFill="1" applyBorder="1" applyAlignment="1">
      <alignment horizontal="left" vertical="top" wrapText="1"/>
    </xf>
    <xf numFmtId="0" fontId="4" fillId="2" borderId="4" xfId="9" applyFont="1" applyFill="1" applyBorder="1" applyAlignment="1">
      <alignment horizontal="left" vertical="top" wrapText="1"/>
    </xf>
    <xf numFmtId="0" fontId="4" fillId="2" borderId="5" xfId="9" applyFont="1" applyFill="1" applyBorder="1" applyAlignment="1">
      <alignment horizontal="left" vertical="top" wrapText="1"/>
    </xf>
    <xf numFmtId="0" fontId="4" fillId="2" borderId="17" xfId="9" applyFont="1" applyFill="1" applyBorder="1" applyAlignment="1">
      <alignment vertical="top"/>
    </xf>
    <xf numFmtId="0" fontId="4" fillId="2" borderId="12" xfId="9" applyFont="1" applyFill="1" applyBorder="1" applyAlignment="1">
      <alignment vertical="top"/>
    </xf>
    <xf numFmtId="0" fontId="4" fillId="2" borderId="18" xfId="9" applyFont="1" applyFill="1" applyBorder="1" applyAlignment="1">
      <alignment vertical="top"/>
    </xf>
    <xf numFmtId="0" fontId="4" fillId="2" borderId="19" xfId="9" applyFont="1" applyFill="1" applyBorder="1" applyAlignment="1">
      <alignment vertical="top"/>
    </xf>
    <xf numFmtId="0" fontId="4" fillId="2" borderId="0" xfId="9" applyFont="1" applyFill="1" applyBorder="1" applyAlignment="1">
      <alignment vertical="top"/>
    </xf>
    <xf numFmtId="0" fontId="4" fillId="2" borderId="6" xfId="9" applyFont="1" applyFill="1" applyBorder="1" applyAlignment="1">
      <alignment vertical="top"/>
    </xf>
    <xf numFmtId="0" fontId="4" fillId="2" borderId="13" xfId="9" applyFont="1" applyFill="1" applyBorder="1" applyAlignment="1">
      <alignment vertical="top"/>
    </xf>
    <xf numFmtId="0" fontId="4" fillId="2" borderId="9" xfId="9" applyFont="1" applyFill="1" applyBorder="1" applyAlignment="1">
      <alignment vertical="top"/>
    </xf>
    <xf numFmtId="0" fontId="4" fillId="2" borderId="14" xfId="9" applyFont="1" applyFill="1" applyBorder="1" applyAlignment="1">
      <alignment vertical="top"/>
    </xf>
    <xf numFmtId="0" fontId="16" fillId="2" borderId="17" xfId="9" applyFont="1" applyFill="1" applyBorder="1" applyAlignment="1">
      <alignment vertical="top" wrapText="1"/>
    </xf>
    <xf numFmtId="0" fontId="16" fillId="2" borderId="12" xfId="9" applyFont="1" applyFill="1" applyBorder="1" applyAlignment="1">
      <alignment vertical="top" wrapText="1"/>
    </xf>
    <xf numFmtId="0" fontId="16" fillId="2" borderId="18" xfId="9" applyFont="1" applyFill="1" applyBorder="1" applyAlignment="1">
      <alignment vertical="top" wrapText="1"/>
    </xf>
    <xf numFmtId="0" fontId="16" fillId="2" borderId="19" xfId="9" applyFont="1" applyFill="1" applyBorder="1" applyAlignment="1">
      <alignment vertical="top" wrapText="1"/>
    </xf>
    <xf numFmtId="0" fontId="16" fillId="2" borderId="0" xfId="9" applyFont="1" applyFill="1" applyBorder="1" applyAlignment="1">
      <alignment vertical="top" wrapText="1"/>
    </xf>
    <xf numFmtId="0" fontId="16" fillId="2" borderId="6" xfId="9" applyFont="1" applyFill="1" applyBorder="1" applyAlignment="1">
      <alignment vertical="top" wrapText="1"/>
    </xf>
    <xf numFmtId="0" fontId="16" fillId="2" borderId="13" xfId="9" applyFont="1" applyFill="1" applyBorder="1" applyAlignment="1">
      <alignment vertical="top" wrapText="1"/>
    </xf>
    <xf numFmtId="0" fontId="16" fillId="2" borderId="9" xfId="9" applyFont="1" applyFill="1" applyBorder="1" applyAlignment="1">
      <alignment vertical="top" wrapText="1"/>
    </xf>
    <xf numFmtId="0" fontId="16" fillId="2" borderId="14" xfId="9" applyFont="1" applyFill="1" applyBorder="1" applyAlignment="1">
      <alignment vertical="top" wrapText="1"/>
    </xf>
    <xf numFmtId="0" fontId="4" fillId="2" borderId="1" xfId="9" applyFont="1" applyFill="1" applyBorder="1" applyAlignment="1">
      <alignment vertical="top"/>
    </xf>
    <xf numFmtId="0" fontId="4" fillId="2" borderId="1" xfId="9" applyFill="1" applyBorder="1" applyAlignment="1">
      <alignment vertical="top"/>
    </xf>
    <xf numFmtId="166" fontId="14" fillId="4" borderId="1" xfId="9" applyNumberFormat="1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66" fontId="14" fillId="4" borderId="8" xfId="9" applyNumberFormat="1" applyFont="1" applyFill="1" applyBorder="1" applyAlignment="1">
      <alignment horizontal="center" vertical="center"/>
    </xf>
    <xf numFmtId="166" fontId="14" fillId="4" borderId="20" xfId="9" applyNumberFormat="1" applyFont="1" applyFill="1" applyBorder="1" applyAlignment="1">
      <alignment horizontal="center" vertical="center"/>
    </xf>
    <xf numFmtId="166" fontId="14" fillId="4" borderId="2" xfId="9" applyNumberFormat="1" applyFont="1" applyFill="1" applyBorder="1" applyAlignment="1">
      <alignment horizontal="center" vertical="center"/>
    </xf>
    <xf numFmtId="0" fontId="42" fillId="0" borderId="1" xfId="0" applyFont="1" applyBorder="1" applyAlignment="1"/>
    <xf numFmtId="0" fontId="42" fillId="0" borderId="1" xfId="0" applyFont="1" applyBorder="1" applyAlignment="1">
      <alignment vertical="top"/>
    </xf>
    <xf numFmtId="0" fontId="4" fillId="4" borderId="1" xfId="9" applyFont="1" applyFill="1" applyBorder="1" applyAlignment="1">
      <alignment horizontal="right" vertical="top"/>
    </xf>
    <xf numFmtId="0" fontId="0" fillId="4" borderId="1" xfId="0" applyFill="1" applyBorder="1" applyAlignment="1">
      <alignment horizontal="right" vertical="top"/>
    </xf>
    <xf numFmtId="0" fontId="4" fillId="2" borderId="4" xfId="9" applyFill="1" applyBorder="1" applyAlignment="1">
      <alignment vertical="top"/>
    </xf>
    <xf numFmtId="0" fontId="4" fillId="2" borderId="5" xfId="9" applyFill="1" applyBorder="1" applyAlignment="1">
      <alignment vertical="top"/>
    </xf>
    <xf numFmtId="0" fontId="0" fillId="0" borderId="4" xfId="0" applyBorder="1" applyAlignment="1">
      <alignment vertical="top"/>
    </xf>
    <xf numFmtId="0" fontId="0" fillId="0" borderId="5" xfId="0" applyBorder="1" applyAlignment="1">
      <alignment vertical="top"/>
    </xf>
    <xf numFmtId="0" fontId="4" fillId="2" borderId="1" xfId="9" applyFont="1" applyFill="1" applyBorder="1" applyAlignment="1">
      <alignment vertical="top" wrapText="1"/>
    </xf>
    <xf numFmtId="0" fontId="0" fillId="0" borderId="4" xfId="0" applyBorder="1" applyAlignment="1">
      <alignment horizontal="left" vertical="top" wrapText="1"/>
    </xf>
    <xf numFmtId="0" fontId="0" fillId="0" borderId="5" xfId="0" applyBorder="1" applyAlignment="1">
      <alignment horizontal="left" vertical="top" wrapText="1"/>
    </xf>
    <xf numFmtId="0" fontId="4" fillId="2" borderId="8" xfId="9" applyFont="1" applyFill="1" applyBorder="1" applyAlignment="1">
      <alignment horizontal="center" vertical="top"/>
    </xf>
    <xf numFmtId="0" fontId="4" fillId="2" borderId="2" xfId="9" applyFont="1" applyFill="1" applyBorder="1" applyAlignment="1">
      <alignment horizontal="center" vertical="top"/>
    </xf>
    <xf numFmtId="0" fontId="4" fillId="2" borderId="1" xfId="9" applyFont="1" applyFill="1" applyBorder="1" applyAlignment="1">
      <alignment horizontal="center" wrapText="1"/>
    </xf>
    <xf numFmtId="0" fontId="4" fillId="2" borderId="1" xfId="9" applyFont="1" applyFill="1" applyBorder="1" applyAlignment="1">
      <alignment horizontal="left" vertical="top"/>
    </xf>
    <xf numFmtId="0" fontId="4" fillId="2" borderId="1" xfId="9" applyFill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4" fillId="2" borderId="1" xfId="9" applyFont="1" applyFill="1" applyBorder="1" applyAlignment="1">
      <alignment horizontal="left" vertical="top" wrapText="1"/>
    </xf>
    <xf numFmtId="0" fontId="4" fillId="2" borderId="17" xfId="9" applyFont="1" applyFill="1" applyBorder="1" applyAlignment="1">
      <alignment horizontal="left" vertical="top" wrapText="1"/>
    </xf>
    <xf numFmtId="0" fontId="4" fillId="2" borderId="12" xfId="9" applyFill="1" applyBorder="1" applyAlignment="1">
      <alignment horizontal="left" vertical="top" wrapText="1"/>
    </xf>
    <xf numFmtId="0" fontId="4" fillId="2" borderId="18" xfId="9" applyFill="1" applyBorder="1" applyAlignment="1">
      <alignment horizontal="left" vertical="top" wrapText="1"/>
    </xf>
    <xf numFmtId="0" fontId="0" fillId="0" borderId="19" xfId="0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0" fillId="0" borderId="13" xfId="0" applyBorder="1" applyAlignment="1">
      <alignment horizontal="left" vertical="top" wrapText="1"/>
    </xf>
    <xf numFmtId="0" fontId="0" fillId="0" borderId="9" xfId="0" applyBorder="1" applyAlignment="1">
      <alignment horizontal="left" vertical="top" wrapText="1"/>
    </xf>
    <xf numFmtId="0" fontId="0" fillId="0" borderId="14" xfId="0" applyBorder="1" applyAlignment="1">
      <alignment horizontal="left" vertical="top" wrapText="1"/>
    </xf>
    <xf numFmtId="0" fontId="0" fillId="0" borderId="12" xfId="0" applyBorder="1"/>
    <xf numFmtId="0" fontId="0" fillId="0" borderId="18" xfId="0" applyBorder="1"/>
    <xf numFmtId="0" fontId="0" fillId="0" borderId="19" xfId="0" applyBorder="1"/>
    <xf numFmtId="0" fontId="0" fillId="0" borderId="0" xfId="0"/>
    <xf numFmtId="0" fontId="0" fillId="0" borderId="6" xfId="0" applyBorder="1"/>
    <xf numFmtId="0" fontId="0" fillId="0" borderId="13" xfId="0" applyBorder="1"/>
    <xf numFmtId="0" fontId="0" fillId="0" borderId="9" xfId="0" applyBorder="1"/>
    <xf numFmtId="0" fontId="0" fillId="0" borderId="14" xfId="0" applyBorder="1"/>
    <xf numFmtId="0" fontId="4" fillId="2" borderId="1" xfId="9" applyFont="1" applyFill="1" applyBorder="1" applyAlignment="1"/>
    <xf numFmtId="0" fontId="4" fillId="2" borderId="17" xfId="9" applyFont="1" applyFill="1" applyBorder="1" applyAlignment="1">
      <alignment vertical="top" wrapText="1"/>
    </xf>
    <xf numFmtId="0" fontId="4" fillId="2" borderId="12" xfId="9" applyFont="1" applyFill="1" applyBorder="1" applyAlignment="1">
      <alignment vertical="top" wrapText="1"/>
    </xf>
    <xf numFmtId="0" fontId="4" fillId="2" borderId="18" xfId="9" applyFont="1" applyFill="1" applyBorder="1" applyAlignment="1">
      <alignment vertical="top" wrapText="1"/>
    </xf>
    <xf numFmtId="0" fontId="4" fillId="2" borderId="13" xfId="9" applyFont="1" applyFill="1" applyBorder="1" applyAlignment="1">
      <alignment vertical="top" wrapText="1"/>
    </xf>
    <xf numFmtId="0" fontId="4" fillId="2" borderId="9" xfId="9" applyFont="1" applyFill="1" applyBorder="1" applyAlignment="1">
      <alignment vertical="top" wrapText="1"/>
    </xf>
    <xf numFmtId="0" fontId="4" fillId="2" borderId="14" xfId="9" applyFont="1" applyFill="1" applyBorder="1" applyAlignment="1">
      <alignment vertical="top" wrapText="1"/>
    </xf>
    <xf numFmtId="0" fontId="5" fillId="2" borderId="9" xfId="9" applyFont="1" applyFill="1" applyBorder="1" applyAlignment="1">
      <alignment vertical="top"/>
    </xf>
    <xf numFmtId="0" fontId="4" fillId="2" borderId="3" xfId="9" applyFont="1" applyFill="1" applyBorder="1" applyAlignment="1">
      <alignment vertical="top" wrapText="1"/>
    </xf>
    <xf numFmtId="0" fontId="4" fillId="2" borderId="4" xfId="9" applyFont="1" applyFill="1" applyBorder="1" applyAlignment="1">
      <alignment vertical="top" wrapText="1"/>
    </xf>
    <xf numFmtId="0" fontId="4" fillId="2" borderId="5" xfId="9" applyFont="1" applyFill="1" applyBorder="1" applyAlignment="1">
      <alignment vertical="top" wrapText="1"/>
    </xf>
    <xf numFmtId="0" fontId="0" fillId="2" borderId="12" xfId="0" applyFill="1" applyBorder="1" applyAlignment="1">
      <alignment vertical="top"/>
    </xf>
    <xf numFmtId="0" fontId="0" fillId="2" borderId="0" xfId="0" applyFill="1" applyBorder="1" applyAlignment="1">
      <alignment vertical="top"/>
    </xf>
    <xf numFmtId="0" fontId="0" fillId="2" borderId="0" xfId="0" applyFill="1" applyAlignment="1">
      <alignment vertical="top"/>
    </xf>
    <xf numFmtId="0" fontId="0" fillId="2" borderId="13" xfId="0" applyFill="1" applyBorder="1" applyAlignment="1">
      <alignment vertical="top"/>
    </xf>
    <xf numFmtId="0" fontId="0" fillId="2" borderId="9" xfId="0" applyFill="1" applyBorder="1" applyAlignment="1">
      <alignment vertical="top"/>
    </xf>
    <xf numFmtId="0" fontId="0" fillId="2" borderId="18" xfId="0" applyFill="1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2" borderId="14" xfId="0" applyFill="1" applyBorder="1" applyAlignment="1">
      <alignment vertical="top"/>
    </xf>
    <xf numFmtId="0" fontId="0" fillId="2" borderId="1" xfId="0" applyFill="1" applyBorder="1" applyAlignment="1">
      <alignment vertical="top"/>
    </xf>
    <xf numFmtId="0" fontId="4" fillId="4" borderId="8" xfId="9" applyFont="1" applyFill="1" applyBorder="1" applyAlignment="1">
      <alignment horizontal="right" vertical="top"/>
    </xf>
    <xf numFmtId="0" fontId="0" fillId="4" borderId="8" xfId="0" applyFill="1" applyBorder="1" applyAlignment="1">
      <alignment horizontal="right" vertical="top"/>
    </xf>
    <xf numFmtId="0" fontId="0" fillId="0" borderId="13" xfId="0" applyBorder="1" applyAlignment="1">
      <alignment vertical="top"/>
    </xf>
    <xf numFmtId="0" fontId="0" fillId="0" borderId="9" xfId="0" applyBorder="1" applyAlignment="1">
      <alignment vertical="top"/>
    </xf>
    <xf numFmtId="0" fontId="0" fillId="0" borderId="14" xfId="0" applyBorder="1" applyAlignment="1">
      <alignment vertical="top"/>
    </xf>
    <xf numFmtId="0" fontId="0" fillId="0" borderId="12" xfId="0" applyBorder="1" applyAlignment="1">
      <alignment horizontal="left" vertical="top" wrapText="1"/>
    </xf>
    <xf numFmtId="0" fontId="0" fillId="0" borderId="18" xfId="0" applyBorder="1" applyAlignment="1">
      <alignment horizontal="left" vertical="top" wrapText="1"/>
    </xf>
    <xf numFmtId="0" fontId="0" fillId="0" borderId="19" xfId="0" applyBorder="1" applyAlignment="1">
      <alignment vertical="top"/>
    </xf>
    <xf numFmtId="0" fontId="0" fillId="0" borderId="0" xfId="0" applyAlignment="1">
      <alignment vertical="top"/>
    </xf>
    <xf numFmtId="0" fontId="0" fillId="0" borderId="6" xfId="0" applyBorder="1" applyAlignment="1">
      <alignment vertical="top"/>
    </xf>
    <xf numFmtId="0" fontId="4" fillId="2" borderId="3" xfId="9" applyFont="1" applyFill="1" applyBorder="1" applyAlignment="1"/>
    <xf numFmtId="0" fontId="0" fillId="0" borderId="4" xfId="0" applyBorder="1" applyAlignment="1"/>
    <xf numFmtId="0" fontId="0" fillId="0" borderId="5" xfId="0" applyBorder="1" applyAlignment="1"/>
    <xf numFmtId="0" fontId="4" fillId="2" borderId="21" xfId="9" applyFont="1" applyFill="1" applyBorder="1" applyAlignment="1">
      <alignment vertical="top" wrapText="1"/>
    </xf>
    <xf numFmtId="0" fontId="0" fillId="2" borderId="22" xfId="0" applyFill="1" applyBorder="1" applyAlignment="1">
      <alignment vertical="top"/>
    </xf>
    <xf numFmtId="0" fontId="4" fillId="2" borderId="19" xfId="9" applyFont="1" applyFill="1" applyBorder="1" applyAlignment="1">
      <alignment vertical="top" wrapText="1"/>
    </xf>
    <xf numFmtId="0" fontId="0" fillId="2" borderId="23" xfId="0" applyFill="1" applyBorder="1" applyAlignment="1">
      <alignment vertical="top"/>
    </xf>
    <xf numFmtId="0" fontId="0" fillId="2" borderId="24" xfId="0" applyFill="1" applyBorder="1" applyAlignment="1">
      <alignment vertical="top"/>
    </xf>
    <xf numFmtId="166" fontId="14" fillId="2" borderId="6" xfId="9" applyNumberFormat="1" applyFon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166" fontId="14" fillId="4" borderId="7" xfId="9" applyNumberFormat="1" applyFont="1" applyFill="1" applyBorder="1" applyAlignment="1">
      <alignment horizontal="center" vertical="center"/>
    </xf>
    <xf numFmtId="166" fontId="14" fillId="4" borderId="6" xfId="9" applyNumberFormat="1" applyFont="1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4" borderId="6" xfId="0" applyFill="1" applyBorder="1" applyAlignment="1"/>
    <xf numFmtId="0" fontId="0" fillId="4" borderId="25" xfId="0" applyFill="1" applyBorder="1" applyAlignment="1"/>
    <xf numFmtId="0" fontId="4" fillId="2" borderId="21" xfId="9" applyFont="1" applyFill="1" applyBorder="1" applyAlignment="1">
      <alignment horizontal="left" vertical="top" wrapText="1"/>
    </xf>
    <xf numFmtId="0" fontId="4" fillId="2" borderId="22" xfId="9" applyFont="1" applyFill="1" applyBorder="1" applyAlignment="1">
      <alignment horizontal="left" vertical="top" wrapText="1"/>
    </xf>
    <xf numFmtId="0" fontId="4" fillId="2" borderId="7" xfId="9" applyFont="1" applyFill="1" applyBorder="1" applyAlignment="1">
      <alignment horizontal="left" vertical="top" wrapText="1"/>
    </xf>
    <xf numFmtId="0" fontId="4" fillId="2" borderId="19" xfId="9" applyFont="1" applyFill="1" applyBorder="1" applyAlignment="1">
      <alignment horizontal="left" vertical="top" wrapText="1"/>
    </xf>
    <xf numFmtId="0" fontId="4" fillId="2" borderId="0" xfId="9" applyFont="1" applyFill="1" applyBorder="1" applyAlignment="1">
      <alignment horizontal="left" vertical="top" wrapText="1"/>
    </xf>
    <xf numFmtId="0" fontId="4" fillId="2" borderId="6" xfId="9" applyFont="1" applyFill="1" applyBorder="1" applyAlignment="1">
      <alignment horizontal="left" vertical="top" wrapText="1"/>
    </xf>
    <xf numFmtId="0" fontId="4" fillId="2" borderId="23" xfId="9" applyFont="1" applyFill="1" applyBorder="1" applyAlignment="1">
      <alignment horizontal="left" vertical="top" wrapText="1"/>
    </xf>
    <xf numFmtId="0" fontId="4" fillId="2" borderId="24" xfId="9" applyFont="1" applyFill="1" applyBorder="1" applyAlignment="1">
      <alignment horizontal="left" vertical="top" wrapText="1"/>
    </xf>
    <xf numFmtId="0" fontId="4" fillId="2" borderId="25" xfId="9" applyFont="1" applyFill="1" applyBorder="1" applyAlignment="1">
      <alignment horizontal="left" vertical="top" wrapText="1"/>
    </xf>
    <xf numFmtId="166" fontId="14" fillId="4" borderId="26" xfId="9" applyNumberFormat="1" applyFont="1" applyFill="1" applyBorder="1" applyAlignment="1">
      <alignment horizontal="center" vertical="center"/>
    </xf>
    <xf numFmtId="166" fontId="14" fillId="4" borderId="27" xfId="9" applyNumberFormat="1" applyFont="1" applyFill="1" applyBorder="1" applyAlignment="1">
      <alignment horizontal="center" vertical="center"/>
    </xf>
    <xf numFmtId="0" fontId="4" fillId="2" borderId="21" xfId="9" applyFont="1" applyFill="1" applyBorder="1" applyAlignment="1">
      <alignment vertical="center" wrapText="1"/>
    </xf>
    <xf numFmtId="0" fontId="0" fillId="2" borderId="22" xfId="0" applyFill="1" applyBorder="1" applyAlignment="1">
      <alignment vertical="center" wrapText="1"/>
    </xf>
    <xf numFmtId="0" fontId="0" fillId="2" borderId="19" xfId="0" applyFill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0" borderId="19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23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0" fontId="4" fillId="2" borderId="22" xfId="9" applyFont="1" applyFill="1" applyBorder="1" applyAlignment="1">
      <alignment horizontal="left" vertical="center" wrapText="1"/>
    </xf>
    <xf numFmtId="0" fontId="4" fillId="2" borderId="7" xfId="9" applyFont="1" applyFill="1" applyBorder="1" applyAlignment="1">
      <alignment horizontal="left" vertical="center" wrapText="1"/>
    </xf>
    <xf numFmtId="0" fontId="4" fillId="2" borderId="0" xfId="9" applyFont="1" applyFill="1" applyBorder="1" applyAlignment="1">
      <alignment horizontal="left" vertical="center" wrapText="1"/>
    </xf>
    <xf numFmtId="0" fontId="4" fillId="2" borderId="6" xfId="9" applyFont="1" applyFill="1" applyBorder="1" applyAlignment="1">
      <alignment horizontal="left" vertical="center" wrapText="1"/>
    </xf>
    <xf numFmtId="0" fontId="4" fillId="2" borderId="24" xfId="9" applyFont="1" applyFill="1" applyBorder="1" applyAlignment="1">
      <alignment horizontal="left" vertical="center" wrapText="1"/>
    </xf>
    <xf numFmtId="0" fontId="4" fillId="2" borderId="25" xfId="9" applyFont="1" applyFill="1" applyBorder="1" applyAlignment="1">
      <alignment horizontal="left" vertical="center" wrapText="1"/>
    </xf>
    <xf numFmtId="0" fontId="0" fillId="2" borderId="12" xfId="0" applyFill="1" applyBorder="1" applyAlignment="1">
      <alignment vertical="top" wrapText="1"/>
    </xf>
    <xf numFmtId="0" fontId="0" fillId="2" borderId="18" xfId="0" applyFill="1" applyBorder="1" applyAlignment="1">
      <alignment vertical="top" wrapText="1"/>
    </xf>
    <xf numFmtId="0" fontId="0" fillId="2" borderId="13" xfId="0" applyFill="1" applyBorder="1" applyAlignment="1">
      <alignment vertical="top" wrapText="1"/>
    </xf>
    <xf numFmtId="0" fontId="0" fillId="2" borderId="9" xfId="0" applyFill="1" applyBorder="1" applyAlignment="1">
      <alignment vertical="top" wrapText="1"/>
    </xf>
    <xf numFmtId="0" fontId="0" fillId="2" borderId="14" xfId="0" applyFill="1" applyBorder="1" applyAlignment="1">
      <alignment vertical="top" wrapText="1"/>
    </xf>
    <xf numFmtId="0" fontId="4" fillId="2" borderId="0" xfId="9" applyFont="1" applyFill="1" applyAlignment="1">
      <alignment wrapText="1"/>
    </xf>
    <xf numFmtId="0" fontId="0" fillId="0" borderId="0" xfId="0" applyAlignment="1">
      <alignment wrapText="1"/>
    </xf>
    <xf numFmtId="0" fontId="0" fillId="2" borderId="1" xfId="0" applyFill="1" applyBorder="1" applyAlignment="1"/>
    <xf numFmtId="0" fontId="0" fillId="2" borderId="1" xfId="0" applyFill="1" applyBorder="1" applyAlignment="1">
      <alignment vertical="top" wrapText="1"/>
    </xf>
    <xf numFmtId="0" fontId="15" fillId="4" borderId="2" xfId="0" applyFont="1" applyFill="1" applyBorder="1" applyAlignment="1">
      <alignment horizontal="center" vertical="center"/>
    </xf>
    <xf numFmtId="166" fontId="14" fillId="4" borderId="0" xfId="9" applyNumberFormat="1" applyFont="1" applyFill="1" applyBorder="1" applyAlignment="1">
      <alignment horizontal="center" vertical="center"/>
    </xf>
    <xf numFmtId="0" fontId="15" fillId="4" borderId="0" xfId="0" applyFont="1" applyFill="1" applyBorder="1" applyAlignment="1"/>
    <xf numFmtId="0" fontId="4" fillId="2" borderId="1" xfId="9" applyFont="1" applyFill="1" applyBorder="1" applyAlignment="1">
      <alignment horizontal="right" vertical="top"/>
    </xf>
    <xf numFmtId="0" fontId="12" fillId="2" borderId="0" xfId="9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2" borderId="0" xfId="9" applyFont="1" applyFill="1" applyBorder="1" applyAlignment="1">
      <alignment horizontal="left" vertical="center"/>
    </xf>
    <xf numFmtId="0" fontId="13" fillId="0" borderId="0" xfId="0" applyFont="1" applyBorder="1" applyAlignment="1">
      <alignment horizontal="center" vertical="center"/>
    </xf>
    <xf numFmtId="0" fontId="0" fillId="2" borderId="1" xfId="0" applyFill="1" applyBorder="1" applyAlignment="1">
      <alignment horizontal="right" vertical="top"/>
    </xf>
    <xf numFmtId="0" fontId="0" fillId="0" borderId="1" xfId="0" applyBorder="1" applyAlignment="1">
      <alignment horizontal="right" vertical="top"/>
    </xf>
    <xf numFmtId="0" fontId="4" fillId="2" borderId="12" xfId="9" applyFont="1" applyFill="1" applyBorder="1" applyAlignment="1">
      <alignment horizontal="left" vertical="top" wrapText="1"/>
    </xf>
    <xf numFmtId="0" fontId="4" fillId="2" borderId="18" xfId="9" applyFont="1" applyFill="1" applyBorder="1" applyAlignment="1">
      <alignment horizontal="left" vertical="top" wrapText="1"/>
    </xf>
    <xf numFmtId="0" fontId="0" fillId="0" borderId="19" xfId="0" applyBorder="1" applyAlignment="1"/>
    <xf numFmtId="0" fontId="0" fillId="0" borderId="6" xfId="0" applyBorder="1" applyAlignment="1"/>
    <xf numFmtId="0" fontId="0" fillId="0" borderId="13" xfId="0" applyBorder="1" applyAlignment="1"/>
    <xf numFmtId="0" fontId="0" fillId="0" borderId="9" xfId="0" applyBorder="1" applyAlignment="1"/>
    <xf numFmtId="0" fontId="0" fillId="0" borderId="14" xfId="0" applyBorder="1" applyAlignment="1"/>
    <xf numFmtId="0" fontId="4" fillId="2" borderId="0" xfId="9" applyFont="1" applyFill="1" applyBorder="1" applyAlignment="1">
      <alignment horizontal="right" vertical="top"/>
    </xf>
    <xf numFmtId="0" fontId="0" fillId="2" borderId="0" xfId="0" applyFill="1" applyBorder="1" applyAlignment="1">
      <alignment horizontal="right" vertical="top"/>
    </xf>
    <xf numFmtId="0" fontId="41" fillId="5" borderId="0" xfId="3" applyFont="1" applyFill="1" applyBorder="1" applyAlignment="1">
      <alignment horizontal="center" vertical="top"/>
    </xf>
    <xf numFmtId="0" fontId="41" fillId="5" borderId="0" xfId="3" applyFont="1" applyFill="1" applyBorder="1" applyAlignment="1">
      <alignment horizontal="left" vertical="top"/>
    </xf>
  </cellXfs>
  <cellStyles count="11">
    <cellStyle name="Гиперссылка" xfId="1" builtinId="8"/>
    <cellStyle name="Обычный" xfId="0" builtinId="0"/>
    <cellStyle name="Обычный 2" xfId="2"/>
    <cellStyle name="Обычный 2 2" xfId="3"/>
    <cellStyle name="Обычный 2 3" xfId="4"/>
    <cellStyle name="Обычный 3" xfId="5"/>
    <cellStyle name="Обычный 4" xfId="6"/>
    <cellStyle name="Обычный__" xfId="7"/>
    <cellStyle name="Обычный_Matrix" xfId="8"/>
    <cellStyle name="Обычный_SMH2gi" xfId="9"/>
    <cellStyle name="Обычный_Лист1" xfId="1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Drop" dropStyle="combo" dx="22" fmlaLink="_!$E$74" fmlaRange="_!$C$75:$C$79" noThreeD="1" val="0"/>
</file>

<file path=xl/ctrlProps/ctrlProp10.xml><?xml version="1.0" encoding="utf-8"?>
<formControlPr xmlns="http://schemas.microsoft.com/office/spreadsheetml/2009/9/main" objectType="Drop" dropLines="10" dropStyle="combo" dx="22" fmlaLink="_!$D$194" fmlaRange="_!$E$174:$E$183" sel="2" val="0"/>
</file>

<file path=xl/ctrlProps/ctrlProp11.xml><?xml version="1.0" encoding="utf-8"?>
<formControlPr xmlns="http://schemas.microsoft.com/office/spreadsheetml/2009/9/main" objectType="Drop" dropLines="10" dropStyle="combo" dx="22" fmlaLink="_!$D$195" fmlaRange="_!$E$174:$E$183" sel="6" val="0"/>
</file>

<file path=xl/ctrlProps/ctrlProp12.xml><?xml version="1.0" encoding="utf-8"?>
<formControlPr xmlns="http://schemas.microsoft.com/office/spreadsheetml/2009/9/main" objectType="Drop" dropLines="18" dropStyle="combo" dx="22" fmlaLink="_!$AD$216" fmlaRange="_!$F$218:$F$232" val="0"/>
</file>

<file path=xl/ctrlProps/ctrlProp13.xml><?xml version="1.0" encoding="utf-8"?>
<formControlPr xmlns="http://schemas.microsoft.com/office/spreadsheetml/2009/9/main" objectType="Drop" dropLines="18" dropStyle="combo" dx="22" fmlaLink="_!$AE$216" fmlaRange="_!$F$218:$F$232" val="0"/>
</file>

<file path=xl/ctrlProps/ctrlProp14.xml><?xml version="1.0" encoding="utf-8"?>
<formControlPr xmlns="http://schemas.microsoft.com/office/spreadsheetml/2009/9/main" objectType="Drop" dropLines="9" dropStyle="combo" dx="22" fmlaLink="_!$AD$249" fmlaRange="_!$F$251:$G$259" val="0"/>
</file>

<file path=xl/ctrlProps/ctrlProp15.xml><?xml version="1.0" encoding="utf-8"?>
<formControlPr xmlns="http://schemas.microsoft.com/office/spreadsheetml/2009/9/main" objectType="Drop" dropStyle="combo" dx="22" fmlaLink="_!$E$74" fmlaRange="_!$B$75:$B$79" noThreeD="1" val="0"/>
</file>

<file path=xl/ctrlProps/ctrlProp16.xml><?xml version="1.0" encoding="utf-8"?>
<formControlPr xmlns="http://schemas.microsoft.com/office/spreadsheetml/2009/9/main" objectType="Drop" dropStyle="combo" dx="22" fmlaLink="_!$E$80" fmlaRange="_!$B$81:$B$86" noThreeD="1" sel="2" val="0"/>
</file>

<file path=xl/ctrlProps/ctrlProp17.xml><?xml version="1.0" encoding="utf-8"?>
<formControlPr xmlns="http://schemas.microsoft.com/office/spreadsheetml/2009/9/main" objectType="Drop" dropStyle="combo" dx="22" fmlaLink="_!$E$106" fmlaRange="_!$B$107:$B$108" noThreeD="1" val="0"/>
</file>

<file path=xl/ctrlProps/ctrlProp18.xml><?xml version="1.0" encoding="utf-8"?>
<formControlPr xmlns="http://schemas.microsoft.com/office/spreadsheetml/2009/9/main" objectType="Drop" dropStyle="combo" dx="22" fmlaLink="_!$E$103" fmlaRange="_!$B$104:$B$105" noThreeD="1" sel="2" val="0"/>
</file>

<file path=xl/ctrlProps/ctrlProp19.xml><?xml version="1.0" encoding="utf-8"?>
<formControlPr xmlns="http://schemas.microsoft.com/office/spreadsheetml/2009/9/main" objectType="Drop" dropStyle="combo" dx="22" fmlaLink="_!$E$109" fmlaRange="_!$B$110:$B$111" noThreeD="1" val="0"/>
</file>

<file path=xl/ctrlProps/ctrlProp2.xml><?xml version="1.0" encoding="utf-8"?>
<formControlPr xmlns="http://schemas.microsoft.com/office/spreadsheetml/2009/9/main" objectType="Drop" dropStyle="combo" dx="22" fmlaLink="_!$E$80" fmlaRange="_!$C$81:$C$86" noThreeD="1" sel="2" val="0"/>
</file>

<file path=xl/ctrlProps/ctrlProp20.xml><?xml version="1.0" encoding="utf-8"?>
<formControlPr xmlns="http://schemas.microsoft.com/office/spreadsheetml/2009/9/main" objectType="Drop" dropStyle="combo" dx="22" fmlaLink="_!$E$112" fmlaRange="_!$B$114:$B$116" noThreeD="1" sel="2" val="0"/>
</file>

<file path=xl/ctrlProps/ctrlProp3.xml><?xml version="1.0" encoding="utf-8"?>
<formControlPr xmlns="http://schemas.microsoft.com/office/spreadsheetml/2009/9/main" objectType="Drop" dropStyle="combo" dx="22" fmlaLink="_!$E$103" fmlaRange="_!$C$104:$C$105" noThreeD="1" sel="2" val="0"/>
</file>

<file path=xl/ctrlProps/ctrlProp4.xml><?xml version="1.0" encoding="utf-8"?>
<formControlPr xmlns="http://schemas.microsoft.com/office/spreadsheetml/2009/9/main" objectType="Drop" dropStyle="combo" dx="22" fmlaLink="_!$E$106" fmlaRange="_!$C$107:$C$108" noThreeD="1" val="0"/>
</file>

<file path=xl/ctrlProps/ctrlProp5.xml><?xml version="1.0" encoding="utf-8"?>
<formControlPr xmlns="http://schemas.microsoft.com/office/spreadsheetml/2009/9/main" objectType="Drop" dropStyle="combo" dx="22" fmlaLink="_!$E$109" fmlaRange="_!$C$110:$C$111" noThreeD="1" val="0"/>
</file>

<file path=xl/ctrlProps/ctrlProp6.xml><?xml version="1.0" encoding="utf-8"?>
<formControlPr xmlns="http://schemas.microsoft.com/office/spreadsheetml/2009/9/main" objectType="Drop" dropStyle="combo" dx="22" fmlaLink="_!$E$112" fmlaRange="_!$C$114:$C$116" noThreeD="1" sel="2" val="0"/>
</file>

<file path=xl/ctrlProps/ctrlProp7.xml><?xml version="1.0" encoding="utf-8"?>
<formControlPr xmlns="http://schemas.microsoft.com/office/spreadsheetml/2009/9/main" objectType="Drop" dropStyle="combo" dx="22" fmlaLink="_!$AD$249" fmlaRange="_!$F$251:$G$259" noThreeD="1" val="0"/>
</file>

<file path=xl/ctrlProps/ctrlProp8.xml><?xml version="1.0" encoding="utf-8"?>
<formControlPr xmlns="http://schemas.microsoft.com/office/spreadsheetml/2009/9/main" objectType="Drop" dropLines="10" dropStyle="combo" dx="22" fmlaLink="_!$D$194" fmlaRange="_!$E$174:$E$183" sel="2" val="0"/>
</file>

<file path=xl/ctrlProps/ctrlProp9.xml><?xml version="1.0" encoding="utf-8"?>
<formControlPr xmlns="http://schemas.microsoft.com/office/spreadsheetml/2009/9/main" objectType="Drop" dropLines="10" dropStyle="combo" dx="22" fmlaLink="_!$D$195" fmlaRange="_!$E$174:$E$183" sel="6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segnetics.com/time_frame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45</xdr:row>
          <xdr:rowOff>0</xdr:rowOff>
        </xdr:from>
        <xdr:to>
          <xdr:col>0</xdr:col>
          <xdr:colOff>352425</xdr:colOff>
          <xdr:row>46</xdr:row>
          <xdr:rowOff>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352425</xdr:colOff>
          <xdr:row>45</xdr:row>
          <xdr:rowOff>0</xdr:rowOff>
        </xdr:from>
        <xdr:to>
          <xdr:col>0</xdr:col>
          <xdr:colOff>714375</xdr:colOff>
          <xdr:row>46</xdr:row>
          <xdr:rowOff>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714375</xdr:colOff>
          <xdr:row>45</xdr:row>
          <xdr:rowOff>0</xdr:rowOff>
        </xdr:from>
        <xdr:to>
          <xdr:col>0</xdr:col>
          <xdr:colOff>1057275</xdr:colOff>
          <xdr:row>46</xdr:row>
          <xdr:rowOff>0</xdr:rowOff>
        </xdr:to>
        <xdr:sp macro="" textlink="">
          <xdr:nvSpPr>
            <xdr:cNvPr id="3076" name="Drop Down 4" hidden="1">
              <a:extLst>
                <a:ext uri="{63B3BB69-23CF-44E3-9099-C40C66FF867C}">
                  <a14:compatExt spid="_x0000_s30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1057275</xdr:colOff>
          <xdr:row>45</xdr:row>
          <xdr:rowOff>0</xdr:rowOff>
        </xdr:from>
        <xdr:to>
          <xdr:col>0</xdr:col>
          <xdr:colOff>1400175</xdr:colOff>
          <xdr:row>46</xdr:row>
          <xdr:rowOff>0</xdr:rowOff>
        </xdr:to>
        <xdr:sp macro="" textlink="">
          <xdr:nvSpPr>
            <xdr:cNvPr id="3077" name="Drop Down 5" hidden="1">
              <a:extLst>
                <a:ext uri="{63B3BB69-23CF-44E3-9099-C40C66FF867C}">
                  <a14:compatExt spid="_x0000_s30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1400175</xdr:colOff>
          <xdr:row>45</xdr:row>
          <xdr:rowOff>0</xdr:rowOff>
        </xdr:from>
        <xdr:to>
          <xdr:col>0</xdr:col>
          <xdr:colOff>1771650</xdr:colOff>
          <xdr:row>46</xdr:row>
          <xdr:rowOff>0</xdr:rowOff>
        </xdr:to>
        <xdr:sp macro="" textlink="">
          <xdr:nvSpPr>
            <xdr:cNvPr id="3078" name="Drop Down 6" hidden="1">
              <a:extLst>
                <a:ext uri="{63B3BB69-23CF-44E3-9099-C40C66FF867C}">
                  <a14:compatExt spid="_x0000_s30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1771650</xdr:colOff>
          <xdr:row>45</xdr:row>
          <xdr:rowOff>0</xdr:rowOff>
        </xdr:from>
        <xdr:to>
          <xdr:col>1</xdr:col>
          <xdr:colOff>0</xdr:colOff>
          <xdr:row>46</xdr:row>
          <xdr:rowOff>0</xdr:rowOff>
        </xdr:to>
        <xdr:sp macro="" textlink="">
          <xdr:nvSpPr>
            <xdr:cNvPr id="3086" name="Drop Down 14" hidden="1">
              <a:extLst>
                <a:ext uri="{63B3BB69-23CF-44E3-9099-C40C66FF867C}">
                  <a14:compatExt spid="_x0000_s30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133350</xdr:colOff>
      <xdr:row>47</xdr:row>
      <xdr:rowOff>104775</xdr:rowOff>
    </xdr:from>
    <xdr:to>
      <xdr:col>0</xdr:col>
      <xdr:colOff>2103606</xdr:colOff>
      <xdr:row>50</xdr:row>
      <xdr:rowOff>47626</xdr:rowOff>
    </xdr:to>
    <xdr:pic>
      <xdr:nvPicPr>
        <xdr:cNvPr id="3303" name="Picture 40">
          <a:hlinkClick xmlns:r="http://schemas.openxmlformats.org/officeDocument/2006/relationships" r:id="rId1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753725"/>
          <a:ext cx="1971675" cy="428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419100</xdr:colOff>
          <xdr:row>20</xdr:row>
          <xdr:rowOff>9525</xdr:rowOff>
        </xdr:from>
        <xdr:to>
          <xdr:col>0</xdr:col>
          <xdr:colOff>857250</xdr:colOff>
          <xdr:row>20</xdr:row>
          <xdr:rowOff>161925</xdr:rowOff>
        </xdr:to>
        <xdr:sp macro="" textlink="">
          <xdr:nvSpPr>
            <xdr:cNvPr id="3196" name="Drop Down 124" hidden="1">
              <a:extLst>
                <a:ext uri="{63B3BB69-23CF-44E3-9099-C40C66FF867C}">
                  <a14:compatExt spid="_x0000_s3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600075</xdr:colOff>
          <xdr:row>4</xdr:row>
          <xdr:rowOff>0</xdr:rowOff>
        </xdr:from>
        <xdr:to>
          <xdr:col>0</xdr:col>
          <xdr:colOff>1057275</xdr:colOff>
          <xdr:row>5</xdr:row>
          <xdr:rowOff>0</xdr:rowOff>
        </xdr:to>
        <xdr:sp macro="" textlink="">
          <xdr:nvSpPr>
            <xdr:cNvPr id="3197" name="Drop Down 125" hidden="1">
              <a:extLst>
                <a:ext uri="{63B3BB69-23CF-44E3-9099-C40C66FF867C}">
                  <a14:compatExt spid="_x0000_s3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1057275</xdr:colOff>
          <xdr:row>4</xdr:row>
          <xdr:rowOff>0</xdr:rowOff>
        </xdr:from>
        <xdr:to>
          <xdr:col>0</xdr:col>
          <xdr:colOff>1504950</xdr:colOff>
          <xdr:row>4</xdr:row>
          <xdr:rowOff>209550</xdr:rowOff>
        </xdr:to>
        <xdr:sp macro="" textlink="">
          <xdr:nvSpPr>
            <xdr:cNvPr id="3198" name="Drop Down 126" hidden="1">
              <a:extLst>
                <a:ext uri="{63B3BB69-23CF-44E3-9099-C40C66FF867C}">
                  <a14:compatExt spid="_x0000_s3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285750</xdr:colOff>
      <xdr:row>0</xdr:row>
      <xdr:rowOff>0</xdr:rowOff>
    </xdr:from>
    <xdr:to>
      <xdr:col>42</xdr:col>
      <xdr:colOff>476250</xdr:colOff>
      <xdr:row>0</xdr:row>
      <xdr:rowOff>0</xdr:rowOff>
    </xdr:to>
    <xdr:sp macro="" textlink="">
      <xdr:nvSpPr>
        <xdr:cNvPr id="9221" name="Text Box 5"/>
        <xdr:cNvSpPr txBox="1">
          <a:spLocks noChangeArrowheads="1"/>
        </xdr:cNvSpPr>
      </xdr:nvSpPr>
      <xdr:spPr bwMode="auto">
        <a:xfrm>
          <a:off x="22840950" y="0"/>
          <a:ext cx="3238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DOUT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 = 5 DOUT 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оптореле, 5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реле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4 = 5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оптореле, 1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реле, 4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симистор</a:t>
          </a:r>
        </a:p>
      </xdr:txBody>
    </xdr:sp>
    <xdr:clientData/>
  </xdr:twoCellAnchor>
  <xdr:twoCellAnchor>
    <xdr:from>
      <xdr:col>35</xdr:col>
      <xdr:colOff>495300</xdr:colOff>
      <xdr:row>0</xdr:row>
      <xdr:rowOff>0</xdr:rowOff>
    </xdr:from>
    <xdr:to>
      <xdr:col>40</xdr:col>
      <xdr:colOff>400050</xdr:colOff>
      <xdr:row>0</xdr:row>
      <xdr:rowOff>0</xdr:rowOff>
    </xdr:to>
    <xdr:sp macro="" textlink="">
      <xdr:nvSpPr>
        <xdr:cNvPr id="9225" name="Text Box 9"/>
        <xdr:cNvSpPr txBox="1">
          <a:spLocks noChangeArrowheads="1"/>
        </xdr:cNvSpPr>
      </xdr:nvSpPr>
      <xdr:spPr bwMode="auto">
        <a:xfrm>
          <a:off x="21831300" y="0"/>
          <a:ext cx="2952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AIN, AOUT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 = 2 AOUT, 8 AIN universal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4 = 4 AOUT, 6 AIN universal, 2 AIN 0-10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В/4…20мА </a:t>
          </a:r>
        </a:p>
      </xdr:txBody>
    </xdr:sp>
    <xdr:clientData/>
  </xdr:twoCellAnchor>
  <xdr:twoCellAnchor>
    <xdr:from>
      <xdr:col>35</xdr:col>
      <xdr:colOff>171450</xdr:colOff>
      <xdr:row>0</xdr:row>
      <xdr:rowOff>0</xdr:rowOff>
    </xdr:from>
    <xdr:to>
      <xdr:col>35</xdr:col>
      <xdr:colOff>495300</xdr:colOff>
      <xdr:row>0</xdr:row>
      <xdr:rowOff>0</xdr:rowOff>
    </xdr:to>
    <xdr:cxnSp macro="">
      <xdr:nvCxnSpPr>
        <xdr:cNvPr id="10077" name="AutoShape 10"/>
        <xdr:cNvCxnSpPr>
          <a:cxnSpLocks noChangeShapeType="1"/>
          <a:endCxn id="9225" idx="1"/>
        </xdr:cNvCxnSpPr>
      </xdr:nvCxnSpPr>
      <xdr:spPr bwMode="auto">
        <a:xfrm rot="16200000" flipH="1">
          <a:off x="21669375" y="-161925"/>
          <a:ext cx="0" cy="323850"/>
        </a:xfrm>
        <a:prstGeom prst="bentConnector2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36</xdr:col>
      <xdr:colOff>123825</xdr:colOff>
      <xdr:row>0</xdr:row>
      <xdr:rowOff>0</xdr:rowOff>
    </xdr:from>
    <xdr:to>
      <xdr:col>37</xdr:col>
      <xdr:colOff>285750</xdr:colOff>
      <xdr:row>0</xdr:row>
      <xdr:rowOff>0</xdr:rowOff>
    </xdr:to>
    <xdr:cxnSp macro="">
      <xdr:nvCxnSpPr>
        <xdr:cNvPr id="10078" name="AutoShape 11"/>
        <xdr:cNvCxnSpPr>
          <a:cxnSpLocks noChangeShapeType="1"/>
          <a:endCxn id="9221" idx="1"/>
        </xdr:cNvCxnSpPr>
      </xdr:nvCxnSpPr>
      <xdr:spPr bwMode="auto">
        <a:xfrm>
          <a:off x="22069425" y="0"/>
          <a:ext cx="771525" cy="0"/>
        </a:xfrm>
        <a:prstGeom prst="bentConnector3">
          <a:avLst>
            <a:gd name="adj1" fmla="val -123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485775</xdr:colOff>
      <xdr:row>9</xdr:row>
      <xdr:rowOff>66675</xdr:rowOff>
    </xdr:to>
    <xdr:pic>
      <xdr:nvPicPr>
        <xdr:cNvPr id="1007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529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40</xdr:col>
      <xdr:colOff>95250</xdr:colOff>
      <xdr:row>11</xdr:row>
      <xdr:rowOff>142875</xdr:rowOff>
    </xdr:from>
    <xdr:to>
      <xdr:col>46</xdr:col>
      <xdr:colOff>200025</xdr:colOff>
      <xdr:row>26</xdr:row>
      <xdr:rowOff>0</xdr:rowOff>
    </xdr:to>
    <xdr:sp macro="" textlink="">
      <xdr:nvSpPr>
        <xdr:cNvPr id="6162" name="Text Box 18"/>
        <xdr:cNvSpPr txBox="1">
          <a:spLocks noChangeArrowheads="1"/>
        </xdr:cNvSpPr>
      </xdr:nvSpPr>
      <xdr:spPr bwMode="auto">
        <a:xfrm>
          <a:off x="24688800" y="1924050"/>
          <a:ext cx="3762375" cy="2314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1100" b="1" i="0" u="sng" strike="noStrike" baseline="0">
              <a:solidFill>
                <a:srgbClr val="000000"/>
              </a:solidFill>
              <a:latin typeface="Calibri"/>
              <a:cs typeface="Calibri"/>
            </a:rPr>
            <a:t>Системные возможности:</a:t>
          </a:r>
          <a:endParaRPr lang="ru-RU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12 = объем памяти 128 Кбайт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25 = объем памяти 256 Кбайт, поддержка системной шины</a:t>
          </a:r>
        </a:p>
      </xdr:txBody>
    </xdr:sp>
    <xdr:clientData/>
  </xdr:twoCellAnchor>
  <xdr:twoCellAnchor>
    <xdr:from>
      <xdr:col>40</xdr:col>
      <xdr:colOff>95250</xdr:colOff>
      <xdr:row>4</xdr:row>
      <xdr:rowOff>104775</xdr:rowOff>
    </xdr:from>
    <xdr:to>
      <xdr:col>46</xdr:col>
      <xdr:colOff>228600</xdr:colOff>
      <xdr:row>10</xdr:row>
      <xdr:rowOff>152400</xdr:rowOff>
    </xdr:to>
    <xdr:sp macro="" textlink="">
      <xdr:nvSpPr>
        <xdr:cNvPr id="6163" name="Text Box 19"/>
        <xdr:cNvSpPr txBox="1">
          <a:spLocks noChangeArrowheads="1"/>
        </xdr:cNvSpPr>
      </xdr:nvSpPr>
      <xdr:spPr bwMode="auto">
        <a:xfrm>
          <a:off x="24688800" y="752475"/>
          <a:ext cx="3790950" cy="1019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ru-RU" sz="1100" b="1" i="0" u="sng" strike="noStrike" baseline="0">
              <a:solidFill>
                <a:srgbClr val="000000"/>
              </a:solidFill>
              <a:latin typeface="Calibri"/>
              <a:cs typeface="Calibri"/>
            </a:rPr>
            <a:t>Тип </a:t>
          </a:r>
          <a:r>
            <a:rPr lang="en-US" sz="1100" b="1" i="0" u="sng" strike="noStrike" baseline="0">
              <a:solidFill>
                <a:srgbClr val="000000"/>
              </a:solidFill>
              <a:latin typeface="Calibri"/>
              <a:cs typeface="Calibri"/>
            </a:rPr>
            <a:t>I/O: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11 = 5 AIN PT1000, 1 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симистор, 2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реле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12 = 3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AIN PT1000, 2 AIN Ntc, 1 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симистор, 2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реле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14 = 5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AIN PT1000, 1 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транзистор, 2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реле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15 = 3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AIN PT1000, 2 AIN Ntc, 1 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транзистор, 2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реле</a:t>
          </a:r>
        </a:p>
      </xdr:txBody>
    </xdr:sp>
    <xdr:clientData/>
  </xdr:twoCellAnchor>
  <xdr:twoCellAnchor>
    <xdr:from>
      <xdr:col>39</xdr:col>
      <xdr:colOff>304800</xdr:colOff>
      <xdr:row>3</xdr:row>
      <xdr:rowOff>19050</xdr:rowOff>
    </xdr:from>
    <xdr:to>
      <xdr:col>40</xdr:col>
      <xdr:colOff>95250</xdr:colOff>
      <xdr:row>7</xdr:row>
      <xdr:rowOff>133350</xdr:rowOff>
    </xdr:to>
    <xdr:cxnSp macro="">
      <xdr:nvCxnSpPr>
        <xdr:cNvPr id="7022" name="AutoShape 24"/>
        <xdr:cNvCxnSpPr>
          <a:cxnSpLocks noChangeShapeType="1"/>
          <a:endCxn id="6163" idx="1"/>
        </xdr:cNvCxnSpPr>
      </xdr:nvCxnSpPr>
      <xdr:spPr bwMode="auto">
        <a:xfrm rot="16200000" flipH="1">
          <a:off x="24107775" y="685800"/>
          <a:ext cx="762000" cy="400050"/>
        </a:xfrm>
        <a:prstGeom prst="bentConnector2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38</xdr:col>
      <xdr:colOff>314325</xdr:colOff>
      <xdr:row>3</xdr:row>
      <xdr:rowOff>47625</xdr:rowOff>
    </xdr:from>
    <xdr:to>
      <xdr:col>40</xdr:col>
      <xdr:colOff>95250</xdr:colOff>
      <xdr:row>13</xdr:row>
      <xdr:rowOff>133350</xdr:rowOff>
    </xdr:to>
    <xdr:cxnSp macro="">
      <xdr:nvCxnSpPr>
        <xdr:cNvPr id="7023" name="AutoShape 26"/>
        <xdr:cNvCxnSpPr>
          <a:cxnSpLocks noChangeShapeType="1"/>
          <a:endCxn id="6162" idx="1"/>
        </xdr:cNvCxnSpPr>
      </xdr:nvCxnSpPr>
      <xdr:spPr bwMode="auto">
        <a:xfrm rot="16200000" flipH="1">
          <a:off x="23336250" y="885825"/>
          <a:ext cx="1704975" cy="1000125"/>
        </a:xfrm>
        <a:prstGeom prst="bentConnector2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485775</xdr:colOff>
      <xdr:row>9</xdr:row>
      <xdr:rowOff>66675</xdr:rowOff>
    </xdr:to>
    <xdr:pic>
      <xdr:nvPicPr>
        <xdr:cNvPr id="702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529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342900</xdr:colOff>
      <xdr:row>11</xdr:row>
      <xdr:rowOff>123825</xdr:rowOff>
    </xdr:to>
    <xdr:pic>
      <xdr:nvPicPr>
        <xdr:cNvPr id="1246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0005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0</xdr:row>
      <xdr:rowOff>0</xdr:rowOff>
    </xdr:from>
    <xdr:to>
      <xdr:col>7</xdr:col>
      <xdr:colOff>571500</xdr:colOff>
      <xdr:row>13</xdr:row>
      <xdr:rowOff>114300</xdr:rowOff>
    </xdr:to>
    <xdr:pic>
      <xdr:nvPicPr>
        <xdr:cNvPr id="14508" name="Picture 20" descr="Me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0"/>
          <a:ext cx="223837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523875</xdr:colOff>
      <xdr:row>0</xdr:row>
      <xdr:rowOff>0</xdr:rowOff>
    </xdr:from>
    <xdr:to>
      <xdr:col>7</xdr:col>
      <xdr:colOff>590550</xdr:colOff>
      <xdr:row>13</xdr:row>
      <xdr:rowOff>95250</xdr:rowOff>
    </xdr:to>
    <xdr:pic>
      <xdr:nvPicPr>
        <xdr:cNvPr id="11440" name="Picture 4" descr="Bat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8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0"/>
          <a:ext cx="2505075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200025</xdr:colOff>
      <xdr:row>12</xdr:row>
      <xdr:rowOff>104775</xdr:rowOff>
    </xdr:to>
    <xdr:pic>
      <xdr:nvPicPr>
        <xdr:cNvPr id="13657" name="Picture 23" descr="Eth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lum bright="6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63842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0</xdr:row>
      <xdr:rowOff>0</xdr:rowOff>
    </xdr:from>
    <xdr:to>
      <xdr:col>7</xdr:col>
      <xdr:colOff>581025</xdr:colOff>
      <xdr:row>12</xdr:row>
      <xdr:rowOff>104775</xdr:rowOff>
    </xdr:to>
    <xdr:pic>
      <xdr:nvPicPr>
        <xdr:cNvPr id="13658" name="Picture 24" descr="LO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0"/>
          <a:ext cx="2314575" cy="2047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18</xdr:row>
          <xdr:rowOff>0</xdr:rowOff>
        </xdr:from>
        <xdr:to>
          <xdr:col>7</xdr:col>
          <xdr:colOff>0</xdr:colOff>
          <xdr:row>19</xdr:row>
          <xdr:rowOff>9525</xdr:rowOff>
        </xdr:to>
        <xdr:sp macro="" textlink="">
          <xdr:nvSpPr>
            <xdr:cNvPr id="18444" name="Drop Down 12" hidden="1">
              <a:extLst>
                <a:ext uri="{63B3BB69-23CF-44E3-9099-C40C66FF867C}">
                  <a14:compatExt spid="_x0000_s18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22</xdr:row>
          <xdr:rowOff>0</xdr:rowOff>
        </xdr:from>
        <xdr:to>
          <xdr:col>7</xdr:col>
          <xdr:colOff>0</xdr:colOff>
          <xdr:row>23</xdr:row>
          <xdr:rowOff>9525</xdr:rowOff>
        </xdr:to>
        <xdr:sp macro="" textlink="">
          <xdr:nvSpPr>
            <xdr:cNvPr id="18445" name="Drop Down 13" hidden="1">
              <a:extLst>
                <a:ext uri="{63B3BB69-23CF-44E3-9099-C40C66FF867C}">
                  <a14:compatExt spid="_x0000_s18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31</xdr:row>
          <xdr:rowOff>0</xdr:rowOff>
        </xdr:from>
        <xdr:to>
          <xdr:col>7</xdr:col>
          <xdr:colOff>0</xdr:colOff>
          <xdr:row>32</xdr:row>
          <xdr:rowOff>9525</xdr:rowOff>
        </xdr:to>
        <xdr:sp macro="" textlink="">
          <xdr:nvSpPr>
            <xdr:cNvPr id="18447" name="Drop Down 15" hidden="1">
              <a:extLst>
                <a:ext uri="{63B3BB69-23CF-44E3-9099-C40C66FF867C}">
                  <a14:compatExt spid="_x0000_s18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33</xdr:row>
          <xdr:rowOff>0</xdr:rowOff>
        </xdr:from>
        <xdr:to>
          <xdr:col>7</xdr:col>
          <xdr:colOff>0</xdr:colOff>
          <xdr:row>34</xdr:row>
          <xdr:rowOff>9525</xdr:rowOff>
        </xdr:to>
        <xdr:sp macro="" textlink="">
          <xdr:nvSpPr>
            <xdr:cNvPr id="18448" name="Drop Down 16" hidden="1">
              <a:extLst>
                <a:ext uri="{63B3BB69-23CF-44E3-9099-C40C66FF867C}">
                  <a14:compatExt spid="_x0000_s18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35</xdr:row>
          <xdr:rowOff>0</xdr:rowOff>
        </xdr:from>
        <xdr:to>
          <xdr:col>7</xdr:col>
          <xdr:colOff>0</xdr:colOff>
          <xdr:row>36</xdr:row>
          <xdr:rowOff>9525</xdr:rowOff>
        </xdr:to>
        <xdr:sp macro="" textlink="">
          <xdr:nvSpPr>
            <xdr:cNvPr id="18449" name="Drop Down 17" hidden="1">
              <a:extLst>
                <a:ext uri="{63B3BB69-23CF-44E3-9099-C40C66FF867C}">
                  <a14:compatExt spid="_x0000_s18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0</xdr:colOff>
          <xdr:row>37</xdr:row>
          <xdr:rowOff>0</xdr:rowOff>
        </xdr:from>
        <xdr:to>
          <xdr:col>7</xdr:col>
          <xdr:colOff>0</xdr:colOff>
          <xdr:row>38</xdr:row>
          <xdr:rowOff>19050</xdr:rowOff>
        </xdr:to>
        <xdr:sp macro="" textlink="">
          <xdr:nvSpPr>
            <xdr:cNvPr id="18450" name="Drop Down 18" hidden="1">
              <a:extLst>
                <a:ext uri="{63B3BB69-23CF-44E3-9099-C40C66FF867C}">
                  <a14:compatExt spid="_x0000_s18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5</xdr:col>
      <xdr:colOff>209550</xdr:colOff>
      <xdr:row>0</xdr:row>
      <xdr:rowOff>0</xdr:rowOff>
    </xdr:from>
    <xdr:to>
      <xdr:col>8</xdr:col>
      <xdr:colOff>581025</xdr:colOff>
      <xdr:row>12</xdr:row>
      <xdr:rowOff>114300</xdr:rowOff>
    </xdr:to>
    <xdr:pic>
      <xdr:nvPicPr>
        <xdr:cNvPr id="1879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7550" y="0"/>
          <a:ext cx="2200275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6</xdr:row>
      <xdr:rowOff>133350</xdr:rowOff>
    </xdr:from>
    <xdr:to>
      <xdr:col>2</xdr:col>
      <xdr:colOff>390525</xdr:colOff>
      <xdr:row>12</xdr:row>
      <xdr:rowOff>9525</xdr:rowOff>
    </xdr:to>
    <xdr:pic>
      <xdr:nvPicPr>
        <xdr:cNvPr id="18795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104900"/>
          <a:ext cx="11811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514350</xdr:colOff>
      <xdr:row>7</xdr:row>
      <xdr:rowOff>19050</xdr:rowOff>
    </xdr:from>
    <xdr:to>
      <xdr:col>19</xdr:col>
      <xdr:colOff>571500</xdr:colOff>
      <xdr:row>14</xdr:row>
      <xdr:rowOff>428625</xdr:rowOff>
    </xdr:to>
    <xdr:pic>
      <xdr:nvPicPr>
        <xdr:cNvPr id="28954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91475" y="1885950"/>
          <a:ext cx="3838575" cy="2943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733425</xdr:colOff>
          <xdr:row>6</xdr:row>
          <xdr:rowOff>57150</xdr:rowOff>
        </xdr:from>
        <xdr:to>
          <xdr:col>13</xdr:col>
          <xdr:colOff>76200</xdr:colOff>
          <xdr:row>6</xdr:row>
          <xdr:rowOff>276225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76200</xdr:colOff>
          <xdr:row>6</xdr:row>
          <xdr:rowOff>57150</xdr:rowOff>
        </xdr:from>
        <xdr:to>
          <xdr:col>14</xdr:col>
          <xdr:colOff>0</xdr:colOff>
          <xdr:row>6</xdr:row>
          <xdr:rowOff>276225</xdr:rowOff>
        </xdr:to>
        <xdr:sp macro="" textlink="">
          <xdr:nvSpPr>
            <xdr:cNvPr id="4099" name="Drop Down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2600325</xdr:colOff>
      <xdr:row>6</xdr:row>
      <xdr:rowOff>95250</xdr:rowOff>
    </xdr:from>
    <xdr:to>
      <xdr:col>15</xdr:col>
      <xdr:colOff>600075</xdr:colOff>
      <xdr:row>13</xdr:row>
      <xdr:rowOff>342900</xdr:rowOff>
    </xdr:to>
    <xdr:pic>
      <xdr:nvPicPr>
        <xdr:cNvPr id="29854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3175" y="1971675"/>
          <a:ext cx="5257800" cy="278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647700</xdr:colOff>
          <xdr:row>5</xdr:row>
          <xdr:rowOff>76200</xdr:rowOff>
        </xdr:from>
        <xdr:to>
          <xdr:col>8</xdr:col>
          <xdr:colOff>95250</xdr:colOff>
          <xdr:row>5</xdr:row>
          <xdr:rowOff>276225</xdr:rowOff>
        </xdr:to>
        <xdr:sp macro="" textlink="">
          <xdr:nvSpPr>
            <xdr:cNvPr id="29714" name="Drop Down 18" hidden="1">
              <a:extLst>
                <a:ext uri="{63B3BB69-23CF-44E3-9099-C40C66FF867C}">
                  <a14:compatExt spid="_x0000_s297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95250</xdr:colOff>
          <xdr:row>5</xdr:row>
          <xdr:rowOff>76200</xdr:rowOff>
        </xdr:from>
        <xdr:to>
          <xdr:col>9</xdr:col>
          <xdr:colOff>419100</xdr:colOff>
          <xdr:row>5</xdr:row>
          <xdr:rowOff>276225</xdr:rowOff>
        </xdr:to>
        <xdr:sp macro="" textlink="">
          <xdr:nvSpPr>
            <xdr:cNvPr id="29715" name="Drop Down 19" hidden="1">
              <a:extLst>
                <a:ext uri="{63B3BB69-23CF-44E3-9099-C40C66FF867C}">
                  <a14:compatExt spid="_x0000_s297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571500</xdr:colOff>
      <xdr:row>6</xdr:row>
      <xdr:rowOff>142875</xdr:rowOff>
    </xdr:from>
    <xdr:to>
      <xdr:col>14</xdr:col>
      <xdr:colOff>9525</xdr:colOff>
      <xdr:row>13</xdr:row>
      <xdr:rowOff>295275</xdr:rowOff>
    </xdr:to>
    <xdr:pic>
      <xdr:nvPicPr>
        <xdr:cNvPr id="32896" name="Рисунок 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2019300"/>
          <a:ext cx="3333750" cy="268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647700</xdr:colOff>
          <xdr:row>5</xdr:row>
          <xdr:rowOff>76200</xdr:rowOff>
        </xdr:from>
        <xdr:to>
          <xdr:col>8</xdr:col>
          <xdr:colOff>95250</xdr:colOff>
          <xdr:row>5</xdr:row>
          <xdr:rowOff>276225</xdr:rowOff>
        </xdr:to>
        <xdr:sp macro="" textlink="">
          <xdr:nvSpPr>
            <xdr:cNvPr id="32769" name="Drop Down 1" hidden="1">
              <a:extLst>
                <a:ext uri="{63B3BB69-23CF-44E3-9099-C40C66FF867C}">
                  <a14:compatExt spid="_x0000_s327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466725</xdr:colOff>
      <xdr:row>11</xdr:row>
      <xdr:rowOff>123825</xdr:rowOff>
    </xdr:to>
    <xdr:pic>
      <xdr:nvPicPr>
        <xdr:cNvPr id="16560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339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485775</xdr:colOff>
      <xdr:row>9</xdr:row>
      <xdr:rowOff>66675</xdr:rowOff>
    </xdr:to>
    <xdr:pic>
      <xdr:nvPicPr>
        <xdr:cNvPr id="2065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529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35</xdr:col>
      <xdr:colOff>285750</xdr:colOff>
      <xdr:row>0</xdr:row>
      <xdr:rowOff>0</xdr:rowOff>
    </xdr:from>
    <xdr:to>
      <xdr:col>40</xdr:col>
      <xdr:colOff>476250</xdr:colOff>
      <xdr:row>0</xdr:row>
      <xdr:rowOff>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1621750" y="0"/>
          <a:ext cx="323850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DOUT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 = 5 DOUT 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оптореле, 5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реле</a:t>
          </a:r>
        </a:p>
        <a:p>
          <a:pPr algn="l" rtl="0">
            <a:defRPr sz="1000"/>
          </a:pP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4 = 5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оптореле, 1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реле, 4 </a:t>
          </a: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DOUT 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симистор</a:t>
          </a:r>
        </a:p>
      </xdr:txBody>
    </xdr:sp>
    <xdr:clientData/>
  </xdr:twoCellAnchor>
  <xdr:twoCellAnchor>
    <xdr:from>
      <xdr:col>33</xdr:col>
      <xdr:colOff>495300</xdr:colOff>
      <xdr:row>0</xdr:row>
      <xdr:rowOff>0</xdr:rowOff>
    </xdr:from>
    <xdr:to>
      <xdr:col>38</xdr:col>
      <xdr:colOff>400050</xdr:colOff>
      <xdr:row>0</xdr:row>
      <xdr:rowOff>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0612100" y="0"/>
          <a:ext cx="295275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7432" rIns="0" bIns="0" anchor="t" upright="1"/>
        <a:lstStyle/>
        <a:p>
          <a:pPr algn="l" rtl="0">
            <a:defRPr sz="1000"/>
          </a:pPr>
          <a:r>
            <a:rPr lang="en-US" sz="1100" b="1" i="0" u="none" strike="noStrike" baseline="0">
              <a:solidFill>
                <a:srgbClr val="000000"/>
              </a:solidFill>
              <a:latin typeface="Calibri"/>
              <a:cs typeface="Calibri"/>
            </a:rPr>
            <a:t>AIN, AOUT</a:t>
          </a:r>
          <a:endParaRPr lang="en-US" sz="1100" b="0" i="0" u="none" strike="noStrike" baseline="0">
            <a:solidFill>
              <a:srgbClr val="000000"/>
            </a:solidFill>
            <a:latin typeface="Calibri"/>
            <a:cs typeface="Calibri"/>
          </a:endParaRP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2 = 2 AOUT, 8 AIN universal</a:t>
          </a:r>
        </a:p>
        <a:p>
          <a:pPr algn="l" rtl="0">
            <a:defRPr sz="1000"/>
          </a:pPr>
          <a:r>
            <a:rPr lang="en-US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4 = 4 AOUT, 6 AIN universal, 2 AIN 0-10</a:t>
          </a:r>
          <a:r>
            <a:rPr lang="ru-RU" sz="1100" b="0" i="0" u="none" strike="noStrike" baseline="0">
              <a:solidFill>
                <a:srgbClr val="000000"/>
              </a:solidFill>
              <a:latin typeface="Calibri"/>
              <a:cs typeface="Calibri"/>
            </a:rPr>
            <a:t>В/4…20мА </a:t>
          </a:r>
        </a:p>
      </xdr:txBody>
    </xdr:sp>
    <xdr:clientData/>
  </xdr:twoCellAnchor>
  <xdr:twoCellAnchor>
    <xdr:from>
      <xdr:col>33</xdr:col>
      <xdr:colOff>171450</xdr:colOff>
      <xdr:row>0</xdr:row>
      <xdr:rowOff>0</xdr:rowOff>
    </xdr:from>
    <xdr:to>
      <xdr:col>33</xdr:col>
      <xdr:colOff>495300</xdr:colOff>
      <xdr:row>0</xdr:row>
      <xdr:rowOff>0</xdr:rowOff>
    </xdr:to>
    <xdr:cxnSp macro="">
      <xdr:nvCxnSpPr>
        <xdr:cNvPr id="35164" name="AutoShape 3"/>
        <xdr:cNvCxnSpPr>
          <a:cxnSpLocks noChangeShapeType="1"/>
          <a:endCxn id="3" idx="1"/>
        </xdr:cNvCxnSpPr>
      </xdr:nvCxnSpPr>
      <xdr:spPr bwMode="auto">
        <a:xfrm rot="16200000" flipH="1">
          <a:off x="20450175" y="-161925"/>
          <a:ext cx="0" cy="323850"/>
        </a:xfrm>
        <a:prstGeom prst="bentConnector2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34</xdr:col>
      <xdr:colOff>123825</xdr:colOff>
      <xdr:row>0</xdr:row>
      <xdr:rowOff>0</xdr:rowOff>
    </xdr:from>
    <xdr:to>
      <xdr:col>35</xdr:col>
      <xdr:colOff>285750</xdr:colOff>
      <xdr:row>0</xdr:row>
      <xdr:rowOff>0</xdr:rowOff>
    </xdr:to>
    <xdr:cxnSp macro="">
      <xdr:nvCxnSpPr>
        <xdr:cNvPr id="35165" name="AutoShape 4"/>
        <xdr:cNvCxnSpPr>
          <a:cxnSpLocks noChangeShapeType="1"/>
          <a:endCxn id="2" idx="1"/>
        </xdr:cNvCxnSpPr>
      </xdr:nvCxnSpPr>
      <xdr:spPr bwMode="auto">
        <a:xfrm>
          <a:off x="20850225" y="0"/>
          <a:ext cx="771525" cy="0"/>
        </a:xfrm>
        <a:prstGeom prst="bentConnector3">
          <a:avLst>
            <a:gd name="adj1" fmla="val -1236"/>
          </a:avLst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457200</xdr:colOff>
      <xdr:row>11</xdr:row>
      <xdr:rowOff>123825</xdr:rowOff>
    </xdr:to>
    <xdr:pic>
      <xdr:nvPicPr>
        <xdr:cNvPr id="3516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436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457200</xdr:colOff>
      <xdr:row>11</xdr:row>
      <xdr:rowOff>123825</xdr:rowOff>
    </xdr:to>
    <xdr:pic>
      <xdr:nvPicPr>
        <xdr:cNvPr id="19632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9436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485775</xdr:colOff>
      <xdr:row>9</xdr:row>
      <xdr:rowOff>66675</xdr:rowOff>
    </xdr:to>
    <xdr:pic>
      <xdr:nvPicPr>
        <xdr:cNvPr id="531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47529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lyajadko/Downloads/Pric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айс"/>
      <sheetName val="Matrix"/>
      <sheetName val="Matrix_new"/>
      <sheetName val="FMR"/>
      <sheetName val="FMR_new"/>
      <sheetName val="MRL"/>
      <sheetName val="Trim5"/>
      <sheetName val="SMH4"/>
      <sheetName val="Модем ICM"/>
      <sheetName val="SMH2G"/>
      <sheetName val="MC"/>
      <sheetName val="Pixel"/>
      <sheetName val="MR"/>
      <sheetName val="Модули памяти PMM"/>
      <sheetName val="Батарейки"/>
      <sheetName val="Сетевые модули NA"/>
      <sheetName val="Сетевые модули PNA"/>
      <sheetName val="Кабели"/>
      <sheetName val="SMH2010"/>
      <sheetName val="_"/>
    </sheetNames>
    <sheetDataSet>
      <sheetData sheetId="0">
        <row r="2">
          <cell r="D2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C5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.xml"/><Relationship Id="rId13" Type="http://schemas.openxmlformats.org/officeDocument/2006/relationships/ctrlProp" Target="../ctrlProps/ctrlProp6.xml"/><Relationship Id="rId3" Type="http://schemas.openxmlformats.org/officeDocument/2006/relationships/printerSettings" Target="../printerSettings/printerSettings3.bin"/><Relationship Id="rId7" Type="http://schemas.openxmlformats.org/officeDocument/2006/relationships/vmlDrawing" Target="../drawings/vmlDrawing1.vml"/><Relationship Id="rId12" Type="http://schemas.openxmlformats.org/officeDocument/2006/relationships/ctrlProp" Target="../ctrlProps/ctrlProp5.xml"/><Relationship Id="rId17" Type="http://schemas.openxmlformats.org/officeDocument/2006/relationships/comments" Target="../comments1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9.xml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11" Type="http://schemas.openxmlformats.org/officeDocument/2006/relationships/ctrlProp" Target="../ctrlProps/ctrlProp4.xml"/><Relationship Id="rId5" Type="http://schemas.openxmlformats.org/officeDocument/2006/relationships/printerSettings" Target="../printerSettings/printerSettings5.bin"/><Relationship Id="rId15" Type="http://schemas.openxmlformats.org/officeDocument/2006/relationships/ctrlProp" Target="../ctrlProps/ctrlProp8.xml"/><Relationship Id="rId10" Type="http://schemas.openxmlformats.org/officeDocument/2006/relationships/ctrlProp" Target="../ctrlProps/ctrlProp3.xml"/><Relationship Id="rId4" Type="http://schemas.openxmlformats.org/officeDocument/2006/relationships/printerSettings" Target="../printerSettings/printerSettings4.bin"/><Relationship Id="rId9" Type="http://schemas.openxmlformats.org/officeDocument/2006/relationships/ctrlProp" Target="../ctrlProps/ctrlProp2.xml"/><Relationship Id="rId14" Type="http://schemas.openxmlformats.org/officeDocument/2006/relationships/ctrlProp" Target="../ctrlProps/ctrlProp7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6" Type="http://schemas.openxmlformats.org/officeDocument/2006/relationships/drawing" Target="../drawings/drawing10.xml"/><Relationship Id="rId5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4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drawing" Target="../drawings/drawing11.xml"/><Relationship Id="rId5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47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1.bin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drawing" Target="../drawings/drawing12.xml"/><Relationship Id="rId5" Type="http://schemas.openxmlformats.org/officeDocument/2006/relationships/printerSettings" Target="../printerSettings/printerSettings53.bin"/><Relationship Id="rId4" Type="http://schemas.openxmlformats.org/officeDocument/2006/relationships/printerSettings" Target="../printerSettings/printerSettings5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6.bin"/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Relationship Id="rId6" Type="http://schemas.openxmlformats.org/officeDocument/2006/relationships/drawing" Target="../drawings/drawing13.xml"/><Relationship Id="rId5" Type="http://schemas.openxmlformats.org/officeDocument/2006/relationships/printerSettings" Target="../printerSettings/printerSettings58.bin"/><Relationship Id="rId4" Type="http://schemas.openxmlformats.org/officeDocument/2006/relationships/printerSettings" Target="../printerSettings/printerSettings57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1.bin"/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Relationship Id="rId6" Type="http://schemas.openxmlformats.org/officeDocument/2006/relationships/drawing" Target="../drawings/drawing14.xml"/><Relationship Id="rId5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6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6.bin"/><Relationship Id="rId2" Type="http://schemas.openxmlformats.org/officeDocument/2006/relationships/printerSettings" Target="../printerSettings/printerSettings65.bin"/><Relationship Id="rId1" Type="http://schemas.openxmlformats.org/officeDocument/2006/relationships/printerSettings" Target="../printerSettings/printerSettings64.bin"/><Relationship Id="rId5" Type="http://schemas.openxmlformats.org/officeDocument/2006/relationships/printerSettings" Target="../printerSettings/printerSettings68.bin"/><Relationship Id="rId4" Type="http://schemas.openxmlformats.org/officeDocument/2006/relationships/printerSettings" Target="../printerSettings/printerSettings6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Relationship Id="rId6" Type="http://schemas.openxmlformats.org/officeDocument/2006/relationships/drawing" Target="../drawings/drawing15.xml"/><Relationship Id="rId5" Type="http://schemas.openxmlformats.org/officeDocument/2006/relationships/printerSettings" Target="../printerSettings/printerSettings73.bin"/><Relationship Id="rId4" Type="http://schemas.openxmlformats.org/officeDocument/2006/relationships/printerSettings" Target="../printerSettings/printerSettings72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5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77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.xml"/><Relationship Id="rId13" Type="http://schemas.openxmlformats.org/officeDocument/2006/relationships/ctrlProp" Target="../ctrlProps/ctrlProp20.xml"/><Relationship Id="rId3" Type="http://schemas.openxmlformats.org/officeDocument/2006/relationships/printerSettings" Target="../printerSettings/printerSettings81.bin"/><Relationship Id="rId7" Type="http://schemas.openxmlformats.org/officeDocument/2006/relationships/vmlDrawing" Target="../drawings/vmlDrawing5.vml"/><Relationship Id="rId12" Type="http://schemas.openxmlformats.org/officeDocument/2006/relationships/ctrlProp" Target="../ctrlProps/ctrlProp19.xml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6" Type="http://schemas.openxmlformats.org/officeDocument/2006/relationships/drawing" Target="../drawings/drawing16.xml"/><Relationship Id="rId11" Type="http://schemas.openxmlformats.org/officeDocument/2006/relationships/ctrlProp" Target="../ctrlProps/ctrlProp18.xml"/><Relationship Id="rId5" Type="http://schemas.openxmlformats.org/officeDocument/2006/relationships/printerSettings" Target="../printerSettings/printerSettings83.bin"/><Relationship Id="rId10" Type="http://schemas.openxmlformats.org/officeDocument/2006/relationships/ctrlProp" Target="../ctrlProps/ctrlProp17.xml"/><Relationship Id="rId4" Type="http://schemas.openxmlformats.org/officeDocument/2006/relationships/printerSettings" Target="../printerSettings/printerSettings82.bin"/><Relationship Id="rId9" Type="http://schemas.openxmlformats.org/officeDocument/2006/relationships/ctrlProp" Target="../ctrlProps/ctrlProp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6.bin"/><Relationship Id="rId7" Type="http://schemas.openxmlformats.org/officeDocument/2006/relationships/comments" Target="../comments2.xml"/><Relationship Id="rId2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84.bin"/><Relationship Id="rId6" Type="http://schemas.openxmlformats.org/officeDocument/2006/relationships/vmlDrawing" Target="../drawings/vmlDrawing6.vml"/><Relationship Id="rId5" Type="http://schemas.openxmlformats.org/officeDocument/2006/relationships/printerSettings" Target="../printerSettings/printerSettings88.bin"/><Relationship Id="rId4" Type="http://schemas.openxmlformats.org/officeDocument/2006/relationships/printerSettings" Target="../printerSettings/printerSettings8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1.xml"/><Relationship Id="rId3" Type="http://schemas.openxmlformats.org/officeDocument/2006/relationships/printerSettings" Target="../printerSettings/printerSettings8.bin"/><Relationship Id="rId7" Type="http://schemas.openxmlformats.org/officeDocument/2006/relationships/ctrlProp" Target="../ctrlProps/ctrlProp10.xml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13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12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ctrlProp" Target="../ctrlProps/ctrlProp14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6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33.bin"/><Relationship Id="rId4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drawing" Target="../drawings/drawing9.xml"/><Relationship Id="rId5" Type="http://schemas.openxmlformats.org/officeDocument/2006/relationships/printerSettings" Target="../printerSettings/printerSettings38.bin"/><Relationship Id="rId4" Type="http://schemas.openxmlformats.org/officeDocument/2006/relationships/printerSettings" Target="../printerSettings/printerSettings3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tabColor indexed="42"/>
  </sheetPr>
  <dimension ref="A1:Q233"/>
  <sheetViews>
    <sheetView tabSelected="1" zoomScaleNormal="75" workbookViewId="0">
      <selection sqref="A1:E1"/>
    </sheetView>
  </sheetViews>
  <sheetFormatPr defaultRowHeight="12.75" x14ac:dyDescent="0.2"/>
  <cols>
    <col min="1" max="1" width="31.5703125" style="1" customWidth="1"/>
    <col min="2" max="2" width="11.85546875" style="1" customWidth="1"/>
    <col min="3" max="3" width="7.5703125" style="1" customWidth="1"/>
    <col min="4" max="4" width="14.140625" style="1" customWidth="1"/>
    <col min="5" max="5" width="2" style="1" customWidth="1"/>
    <col min="6" max="6" width="9.42578125" style="1" customWidth="1"/>
    <col min="7" max="35" width="9.7109375" style="1" customWidth="1"/>
    <col min="36" max="16384" width="9.140625" style="1"/>
  </cols>
  <sheetData>
    <row r="1" spans="1:17" ht="12.75" customHeight="1" x14ac:dyDescent="0.25">
      <c r="A1" s="178" t="s">
        <v>281</v>
      </c>
      <c r="B1" s="179"/>
      <c r="C1" s="179"/>
      <c r="D1" s="179"/>
      <c r="E1" s="180"/>
      <c r="F1" s="8"/>
      <c r="H1" s="8"/>
      <c r="L1" s="8"/>
      <c r="P1" s="8"/>
    </row>
    <row r="2" spans="1:17" ht="12.75" customHeight="1" x14ac:dyDescent="0.25">
      <c r="A2" s="187" t="s">
        <v>4</v>
      </c>
      <c r="B2" s="188"/>
      <c r="C2" s="188"/>
      <c r="D2" s="192">
        <v>1</v>
      </c>
      <c r="E2" s="190"/>
      <c r="F2" s="8"/>
      <c r="H2" s="8"/>
      <c r="L2" s="8"/>
      <c r="P2" s="8"/>
    </row>
    <row r="3" spans="1:17" ht="12.75" customHeight="1" x14ac:dyDescent="0.25">
      <c r="A3" s="189" t="s">
        <v>39</v>
      </c>
      <c r="B3" s="190"/>
      <c r="C3" s="190"/>
      <c r="D3" s="192"/>
      <c r="E3" s="190"/>
      <c r="F3" s="17"/>
      <c r="G3" s="7"/>
      <c r="H3" s="8"/>
      <c r="L3" s="8"/>
      <c r="P3" s="8"/>
    </row>
    <row r="4" spans="1:17" ht="12.75" customHeight="1" x14ac:dyDescent="0.2">
      <c r="A4" s="108" t="s">
        <v>404</v>
      </c>
      <c r="B4" s="82" t="s">
        <v>33</v>
      </c>
      <c r="C4" s="82" t="s">
        <v>34</v>
      </c>
      <c r="D4" s="185" t="s">
        <v>71</v>
      </c>
      <c r="E4" s="185"/>
      <c r="F4" s="17"/>
      <c r="G4" s="7"/>
      <c r="H4" s="8"/>
      <c r="L4" s="8"/>
      <c r="P4" s="8"/>
    </row>
    <row r="5" spans="1:17" ht="17.25" customHeight="1" x14ac:dyDescent="0.2">
      <c r="A5" s="124" t="s">
        <v>405</v>
      </c>
      <c r="B5" s="27">
        <f>Matrix!H15*курс*скидка</f>
        <v>381.78250000000003</v>
      </c>
      <c r="C5" s="49"/>
      <c r="D5" s="55">
        <f>B5*C5</f>
        <v>0</v>
      </c>
      <c r="E5" s="54" t="str">
        <f>IF(курс=1,"€","₽")</f>
        <v>€</v>
      </c>
      <c r="F5" s="51">
        <f>D5/1.2</f>
        <v>0</v>
      </c>
      <c r="G5" s="7"/>
      <c r="H5" s="8"/>
      <c r="L5" s="8"/>
      <c r="P5" s="8"/>
    </row>
    <row r="6" spans="1:17" ht="12" customHeight="1" x14ac:dyDescent="0.2">
      <c r="A6" s="63" t="s">
        <v>0</v>
      </c>
      <c r="B6" s="64" t="s">
        <v>33</v>
      </c>
      <c r="C6" s="64" t="s">
        <v>34</v>
      </c>
      <c r="D6" s="191" t="s">
        <v>71</v>
      </c>
      <c r="E6" s="191"/>
      <c r="F6" s="17"/>
      <c r="G6" s="7"/>
      <c r="I6" s="18"/>
      <c r="J6" s="13"/>
      <c r="K6" s="14"/>
      <c r="L6" s="15"/>
      <c r="M6" s="18"/>
      <c r="N6" s="13"/>
      <c r="O6" s="14"/>
      <c r="P6" s="15"/>
      <c r="Q6" s="7"/>
    </row>
    <row r="7" spans="1:17" ht="12.75" customHeight="1" x14ac:dyDescent="0.2">
      <c r="A7" s="30" t="s">
        <v>234</v>
      </c>
      <c r="B7" s="31">
        <f>_!D17*курс*скидка</f>
        <v>377.66</v>
      </c>
      <c r="C7" s="49"/>
      <c r="D7" s="55">
        <f t="shared" ref="D7:D12" si="0">B7*C7</f>
        <v>0</v>
      </c>
      <c r="E7" s="54" t="str">
        <f t="shared" ref="E7:E12" si="1">IF(курс=1,"€","₽")</f>
        <v>€</v>
      </c>
      <c r="F7" s="51">
        <f t="shared" ref="F7:F12" si="2">D7/1.2</f>
        <v>0</v>
      </c>
      <c r="G7" s="7"/>
      <c r="I7" s="7"/>
      <c r="J7" s="7"/>
      <c r="K7" s="7"/>
      <c r="L7" s="7"/>
      <c r="M7" s="7"/>
      <c r="N7" s="7"/>
      <c r="O7" s="12"/>
      <c r="P7" s="16"/>
      <c r="Q7" s="7"/>
    </row>
    <row r="8" spans="1:17" ht="12.75" customHeight="1" x14ac:dyDescent="0.2">
      <c r="A8" s="30" t="s">
        <v>376</v>
      </c>
      <c r="B8" s="31">
        <f>_!D17*курс*скидка</f>
        <v>377.66</v>
      </c>
      <c r="C8" s="49"/>
      <c r="D8" s="55">
        <f t="shared" si="0"/>
        <v>0</v>
      </c>
      <c r="E8" s="54" t="str">
        <f t="shared" si="1"/>
        <v>€</v>
      </c>
      <c r="F8" s="51">
        <f t="shared" si="2"/>
        <v>0</v>
      </c>
      <c r="G8" s="7"/>
      <c r="I8" s="7"/>
      <c r="J8" s="7"/>
      <c r="K8" s="7"/>
      <c r="L8" s="7"/>
      <c r="M8" s="7"/>
      <c r="N8" s="7"/>
      <c r="O8" s="12"/>
      <c r="P8" s="16"/>
      <c r="Q8" s="7"/>
    </row>
    <row r="9" spans="1:17" ht="12.75" customHeight="1" x14ac:dyDescent="0.2">
      <c r="A9" s="26" t="s">
        <v>41</v>
      </c>
      <c r="B9" s="27">
        <f>_!D19*курс*скидка</f>
        <v>232.03400000000002</v>
      </c>
      <c r="C9" s="49"/>
      <c r="D9" s="55">
        <f t="shared" si="0"/>
        <v>0</v>
      </c>
      <c r="E9" s="54" t="str">
        <f t="shared" si="1"/>
        <v>€</v>
      </c>
      <c r="F9" s="51">
        <f t="shared" si="2"/>
        <v>0</v>
      </c>
      <c r="G9" s="7"/>
      <c r="I9" s="7"/>
      <c r="J9" s="19"/>
      <c r="K9" s="12"/>
      <c r="L9" s="16"/>
      <c r="M9" s="7"/>
      <c r="N9" s="7"/>
      <c r="O9" s="12"/>
      <c r="P9" s="16"/>
      <c r="Q9" s="7"/>
    </row>
    <row r="10" spans="1:17" ht="12.75" customHeight="1" x14ac:dyDescent="0.2">
      <c r="A10" s="26" t="s">
        <v>42</v>
      </c>
      <c r="B10" s="27">
        <f>_!D19*курс*скидка</f>
        <v>232.03400000000002</v>
      </c>
      <c r="C10" s="49"/>
      <c r="D10" s="55">
        <f t="shared" si="0"/>
        <v>0</v>
      </c>
      <c r="E10" s="54" t="str">
        <f t="shared" si="1"/>
        <v>€</v>
      </c>
      <c r="F10" s="51">
        <f t="shared" si="2"/>
        <v>0</v>
      </c>
      <c r="G10" s="7"/>
      <c r="I10" s="7"/>
      <c r="J10" s="7"/>
      <c r="K10" s="7"/>
      <c r="L10" s="7"/>
      <c r="M10" s="7"/>
      <c r="N10" s="7"/>
      <c r="O10" s="12"/>
      <c r="P10" s="16"/>
      <c r="Q10" s="7"/>
    </row>
    <row r="11" spans="1:17" ht="12.75" customHeight="1" x14ac:dyDescent="0.2">
      <c r="A11" s="26" t="s">
        <v>43</v>
      </c>
      <c r="B11" s="27">
        <f>_!D19*курс*скидка</f>
        <v>232.03400000000002</v>
      </c>
      <c r="C11" s="49"/>
      <c r="D11" s="55">
        <f t="shared" si="0"/>
        <v>0</v>
      </c>
      <c r="E11" s="54" t="str">
        <f t="shared" si="1"/>
        <v>€</v>
      </c>
      <c r="F11" s="51">
        <f t="shared" si="2"/>
        <v>0</v>
      </c>
      <c r="G11" s="7"/>
      <c r="I11" s="7"/>
      <c r="J11" s="7"/>
      <c r="K11" s="7"/>
      <c r="L11" s="7"/>
      <c r="M11" s="7"/>
      <c r="N11" s="7"/>
      <c r="O11" s="183"/>
      <c r="P11" s="186"/>
      <c r="Q11" s="7"/>
    </row>
    <row r="12" spans="1:17" ht="12.75" customHeight="1" x14ac:dyDescent="0.2">
      <c r="A12" s="26" t="s">
        <v>44</v>
      </c>
      <c r="B12" s="27">
        <f>_!D19*курс*скидка</f>
        <v>232.03400000000002</v>
      </c>
      <c r="C12" s="49"/>
      <c r="D12" s="55">
        <f t="shared" si="0"/>
        <v>0</v>
      </c>
      <c r="E12" s="54" t="str">
        <f t="shared" si="1"/>
        <v>€</v>
      </c>
      <c r="F12" s="51">
        <f t="shared" si="2"/>
        <v>0</v>
      </c>
      <c r="G12" s="7"/>
      <c r="I12" s="7"/>
      <c r="J12" s="7"/>
      <c r="K12" s="7"/>
      <c r="L12" s="7"/>
      <c r="M12" s="7"/>
      <c r="N12" s="7"/>
      <c r="O12" s="183"/>
      <c r="P12" s="186"/>
      <c r="Q12" s="7"/>
    </row>
    <row r="13" spans="1:17" ht="12.75" customHeight="1" x14ac:dyDescent="0.2">
      <c r="A13" s="56" t="s">
        <v>380</v>
      </c>
      <c r="B13" s="68"/>
      <c r="C13" s="58"/>
      <c r="D13" s="59"/>
      <c r="E13" s="60"/>
      <c r="F13" s="51"/>
      <c r="G13" s="7"/>
      <c r="I13" s="7"/>
      <c r="J13" s="7"/>
      <c r="K13" s="20"/>
      <c r="L13" s="21"/>
      <c r="M13" s="7"/>
      <c r="N13" s="7"/>
      <c r="O13" s="7"/>
      <c r="P13" s="7"/>
      <c r="Q13" s="7"/>
    </row>
    <row r="14" spans="1:17" ht="12.75" customHeight="1" x14ac:dyDescent="0.2">
      <c r="A14" s="26" t="s">
        <v>395</v>
      </c>
      <c r="B14" s="27">
        <f>FMR!J16*курс*скидка</f>
        <v>225.02</v>
      </c>
      <c r="C14" s="49"/>
      <c r="D14" s="55">
        <f t="shared" ref="D14:D27" si="3">B14*C14</f>
        <v>0</v>
      </c>
      <c r="E14" s="54" t="str">
        <f t="shared" ref="E14:E27" si="4">IF(курс=1,"€","₽")</f>
        <v>€</v>
      </c>
      <c r="F14" s="51">
        <f t="shared" ref="F14:F27" si="5">D14/1.2</f>
        <v>0</v>
      </c>
      <c r="G14" s="7"/>
      <c r="H14" s="8"/>
      <c r="I14" s="7"/>
      <c r="J14" s="7"/>
      <c r="K14" s="7"/>
      <c r="L14" s="7"/>
      <c r="M14" s="7"/>
      <c r="N14" s="7"/>
      <c r="O14" s="7"/>
      <c r="P14" s="7"/>
      <c r="Q14" s="7"/>
    </row>
    <row r="15" spans="1:17" ht="12.75" customHeight="1" x14ac:dyDescent="0.2">
      <c r="A15" s="26" t="s">
        <v>396</v>
      </c>
      <c r="B15" s="27">
        <f>FMR!J17*курс*скидка</f>
        <v>222.74</v>
      </c>
      <c r="C15" s="49"/>
      <c r="D15" s="55">
        <f t="shared" si="3"/>
        <v>0</v>
      </c>
      <c r="E15" s="54" t="str">
        <f t="shared" si="4"/>
        <v>€</v>
      </c>
      <c r="F15" s="51">
        <f t="shared" si="5"/>
        <v>0</v>
      </c>
      <c r="G15" s="7"/>
      <c r="H15" s="8"/>
      <c r="I15" s="7"/>
      <c r="J15" s="7"/>
      <c r="K15" s="7"/>
      <c r="L15" s="7"/>
      <c r="M15" s="7"/>
      <c r="N15" s="7"/>
      <c r="O15" s="7"/>
      <c r="P15" s="7"/>
      <c r="Q15" s="7"/>
    </row>
    <row r="16" spans="1:17" ht="12.75" customHeight="1" x14ac:dyDescent="0.2">
      <c r="A16" s="26" t="s">
        <v>397</v>
      </c>
      <c r="B16" s="27">
        <f>FMR!J18*курс*скидка</f>
        <v>228.16</v>
      </c>
      <c r="C16" s="49"/>
      <c r="D16" s="55">
        <f t="shared" si="3"/>
        <v>0</v>
      </c>
      <c r="E16" s="54" t="str">
        <f t="shared" si="4"/>
        <v>€</v>
      </c>
      <c r="F16" s="51">
        <f t="shared" si="5"/>
        <v>0</v>
      </c>
      <c r="G16" s="7"/>
      <c r="H16" s="8"/>
      <c r="I16" s="7"/>
      <c r="J16" s="7"/>
      <c r="K16" s="7"/>
      <c r="L16" s="7"/>
      <c r="M16" s="7"/>
      <c r="N16" s="7"/>
      <c r="O16" s="7"/>
      <c r="P16" s="7"/>
      <c r="Q16" s="7"/>
    </row>
    <row r="17" spans="1:17" ht="12.75" customHeight="1" x14ac:dyDescent="0.2">
      <c r="A17" s="26" t="s">
        <v>398</v>
      </c>
      <c r="B17" s="27">
        <f>FMR!J19*курс*скидка</f>
        <v>225.88</v>
      </c>
      <c r="C17" s="49"/>
      <c r="D17" s="55">
        <f t="shared" si="3"/>
        <v>0</v>
      </c>
      <c r="E17" s="54" t="str">
        <f t="shared" si="4"/>
        <v>€</v>
      </c>
      <c r="F17" s="51">
        <f t="shared" si="5"/>
        <v>0</v>
      </c>
      <c r="G17" s="7"/>
      <c r="H17" s="8"/>
      <c r="I17" s="7"/>
      <c r="J17" s="7"/>
      <c r="K17" s="7"/>
      <c r="L17" s="7"/>
      <c r="M17" s="7"/>
      <c r="N17" s="7"/>
      <c r="O17" s="7"/>
      <c r="P17" s="7"/>
      <c r="Q17" s="7"/>
    </row>
    <row r="18" spans="1:17" ht="12.75" customHeight="1" x14ac:dyDescent="0.2">
      <c r="A18" s="26" t="s">
        <v>399</v>
      </c>
      <c r="B18" s="27">
        <f>FMR!J20*курс*скидка</f>
        <v>206.43</v>
      </c>
      <c r="C18" s="49"/>
      <c r="D18" s="55">
        <f t="shared" si="3"/>
        <v>0</v>
      </c>
      <c r="E18" s="54" t="str">
        <f t="shared" si="4"/>
        <v>€</v>
      </c>
      <c r="F18" s="51">
        <f t="shared" si="5"/>
        <v>0</v>
      </c>
      <c r="G18" s="7"/>
      <c r="H18" s="8"/>
      <c r="I18" s="7"/>
      <c r="J18" s="7"/>
      <c r="K18" s="7"/>
      <c r="L18" s="7"/>
      <c r="M18" s="7"/>
      <c r="N18" s="7"/>
      <c r="O18" s="7"/>
      <c r="P18" s="7"/>
      <c r="Q18" s="7"/>
    </row>
    <row r="19" spans="1:17" ht="12.75" customHeight="1" x14ac:dyDescent="0.2">
      <c r="A19" s="26" t="s">
        <v>400</v>
      </c>
      <c r="B19" s="27">
        <f>FMR!J21*курс*скидка</f>
        <v>217.94</v>
      </c>
      <c r="C19" s="49"/>
      <c r="D19" s="55">
        <f t="shared" si="3"/>
        <v>0</v>
      </c>
      <c r="E19" s="54" t="str">
        <f t="shared" si="4"/>
        <v>€</v>
      </c>
      <c r="F19" s="51">
        <f t="shared" si="5"/>
        <v>0</v>
      </c>
      <c r="G19" s="7"/>
      <c r="H19" s="8"/>
      <c r="I19" s="7"/>
      <c r="J19" s="7"/>
      <c r="K19" s="7"/>
      <c r="L19" s="7"/>
      <c r="M19" s="7"/>
      <c r="N19" s="7"/>
      <c r="O19" s="7"/>
      <c r="P19" s="7"/>
      <c r="Q19" s="7"/>
    </row>
    <row r="20" spans="1:17" ht="12.75" customHeight="1" x14ac:dyDescent="0.2">
      <c r="A20" s="26" t="s">
        <v>401</v>
      </c>
      <c r="B20" s="27">
        <f>FMR!J22*курс*скидка</f>
        <v>228.52</v>
      </c>
      <c r="C20" s="49"/>
      <c r="D20" s="55">
        <f t="shared" si="3"/>
        <v>0</v>
      </c>
      <c r="E20" s="54" t="str">
        <f t="shared" si="4"/>
        <v>€</v>
      </c>
      <c r="F20" s="51">
        <f t="shared" si="5"/>
        <v>0</v>
      </c>
      <c r="G20" s="7"/>
      <c r="H20" s="8"/>
      <c r="I20" s="7"/>
      <c r="J20" s="7"/>
      <c r="K20" s="7"/>
      <c r="L20" s="7"/>
      <c r="M20" s="7"/>
      <c r="N20" s="7"/>
      <c r="O20" s="7"/>
      <c r="P20" s="7"/>
      <c r="Q20" s="7"/>
    </row>
    <row r="21" spans="1:17" ht="13.5" customHeight="1" x14ac:dyDescent="0.2">
      <c r="A21" s="26" t="s">
        <v>403</v>
      </c>
      <c r="B21" s="27">
        <f>_!AF251*курс*скидка</f>
        <v>85.561481801249997</v>
      </c>
      <c r="C21" s="49"/>
      <c r="D21" s="55">
        <f t="shared" si="3"/>
        <v>0</v>
      </c>
      <c r="E21" s="54" t="str">
        <f t="shared" si="4"/>
        <v>€</v>
      </c>
      <c r="F21" s="51">
        <f t="shared" si="5"/>
        <v>0</v>
      </c>
      <c r="G21" s="7"/>
      <c r="H21" s="8"/>
      <c r="I21" s="7"/>
      <c r="J21" s="7"/>
      <c r="K21" s="7"/>
      <c r="L21" s="7"/>
      <c r="M21" s="7"/>
      <c r="N21" s="7"/>
      <c r="O21" s="7"/>
      <c r="P21" s="7"/>
      <c r="Q21" s="7"/>
    </row>
    <row r="22" spans="1:17" ht="12.75" customHeight="1" x14ac:dyDescent="0.2">
      <c r="A22" s="26" t="s">
        <v>51</v>
      </c>
      <c r="B22" s="27">
        <f>_!D42*курс*скидка</f>
        <v>89.699999999999989</v>
      </c>
      <c r="C22" s="49"/>
      <c r="D22" s="55">
        <f t="shared" si="3"/>
        <v>0</v>
      </c>
      <c r="E22" s="54" t="str">
        <f t="shared" si="4"/>
        <v>€</v>
      </c>
      <c r="F22" s="51">
        <f t="shared" si="5"/>
        <v>0</v>
      </c>
      <c r="G22" s="7"/>
      <c r="H22" s="8"/>
      <c r="P22" s="7"/>
    </row>
    <row r="23" spans="1:17" ht="12.75" customHeight="1" x14ac:dyDescent="0.2">
      <c r="A23" s="26" t="s">
        <v>52</v>
      </c>
      <c r="B23" s="27">
        <f>_!D43*курс*скидка</f>
        <v>91.712499999999991</v>
      </c>
      <c r="C23" s="49"/>
      <c r="D23" s="55">
        <f t="shared" si="3"/>
        <v>0</v>
      </c>
      <c r="E23" s="54" t="str">
        <f t="shared" si="4"/>
        <v>€</v>
      </c>
      <c r="F23" s="51">
        <f t="shared" si="5"/>
        <v>0</v>
      </c>
      <c r="G23" s="7"/>
      <c r="H23" s="8"/>
      <c r="P23" s="7"/>
    </row>
    <row r="24" spans="1:17" ht="12.75" customHeight="1" x14ac:dyDescent="0.2">
      <c r="A24" s="26" t="s">
        <v>53</v>
      </c>
      <c r="B24" s="27">
        <f>_!D44*курс*скидка</f>
        <v>114.5975</v>
      </c>
      <c r="C24" s="49"/>
      <c r="D24" s="55">
        <f t="shared" si="3"/>
        <v>0</v>
      </c>
      <c r="E24" s="54" t="str">
        <f t="shared" si="4"/>
        <v>€</v>
      </c>
      <c r="F24" s="51">
        <f t="shared" si="5"/>
        <v>0</v>
      </c>
      <c r="G24" s="7"/>
      <c r="H24" s="8"/>
      <c r="P24" s="7"/>
    </row>
    <row r="25" spans="1:17" ht="12.75" customHeight="1" x14ac:dyDescent="0.2">
      <c r="A25" s="26" t="s">
        <v>54</v>
      </c>
      <c r="B25" s="27">
        <f>_!D45*курс*скидка</f>
        <v>127.32799999999999</v>
      </c>
      <c r="C25" s="49"/>
      <c r="D25" s="55">
        <f t="shared" si="3"/>
        <v>0</v>
      </c>
      <c r="E25" s="54" t="str">
        <f t="shared" si="4"/>
        <v>€</v>
      </c>
      <c r="F25" s="51">
        <f t="shared" si="5"/>
        <v>0</v>
      </c>
      <c r="G25" s="7"/>
      <c r="H25" s="8"/>
      <c r="P25" s="7"/>
    </row>
    <row r="26" spans="1:17" ht="12.75" customHeight="1" x14ac:dyDescent="0.2">
      <c r="A26" s="26" t="s">
        <v>55</v>
      </c>
      <c r="B26" s="27">
        <f>_!D46*курс*скидка</f>
        <v>93.126999999999995</v>
      </c>
      <c r="C26" s="49"/>
      <c r="D26" s="55">
        <f t="shared" si="3"/>
        <v>0</v>
      </c>
      <c r="E26" s="54" t="str">
        <f t="shared" si="4"/>
        <v>€</v>
      </c>
      <c r="F26" s="51">
        <f t="shared" si="5"/>
        <v>0</v>
      </c>
      <c r="G26" s="7"/>
      <c r="H26" s="8"/>
      <c r="P26" s="7"/>
    </row>
    <row r="27" spans="1:17" ht="12.75" customHeight="1" x14ac:dyDescent="0.2">
      <c r="A27" s="26" t="s">
        <v>279</v>
      </c>
      <c r="B27" s="27">
        <f>_!D47*курс*скидка</f>
        <v>75.06049999999999</v>
      </c>
      <c r="C27" s="49"/>
      <c r="D27" s="55">
        <f t="shared" si="3"/>
        <v>0</v>
      </c>
      <c r="E27" s="54" t="str">
        <f t="shared" si="4"/>
        <v>€</v>
      </c>
      <c r="F27" s="51">
        <f t="shared" si="5"/>
        <v>0</v>
      </c>
      <c r="G27" s="7"/>
      <c r="H27" s="8"/>
      <c r="P27" s="7"/>
    </row>
    <row r="28" spans="1:17" ht="12.75" customHeight="1" x14ac:dyDescent="0.2">
      <c r="A28" s="56" t="s">
        <v>35</v>
      </c>
      <c r="B28" s="57"/>
      <c r="C28" s="61"/>
      <c r="D28" s="62"/>
      <c r="E28" s="60"/>
      <c r="F28" s="51"/>
      <c r="G28" s="7"/>
      <c r="H28" s="8"/>
      <c r="P28" s="7"/>
    </row>
    <row r="29" spans="1:17" ht="12.75" customHeight="1" x14ac:dyDescent="0.2">
      <c r="A29" s="26" t="s">
        <v>57</v>
      </c>
      <c r="B29" s="27">
        <f>_!D51*курс*скидка</f>
        <v>27.725962499999998</v>
      </c>
      <c r="C29" s="49"/>
      <c r="D29" s="55">
        <f>B29*C29</f>
        <v>0</v>
      </c>
      <c r="E29" s="54" t="str">
        <f>IF(курс=1,"€","₽")</f>
        <v>€</v>
      </c>
      <c r="F29" s="51">
        <f>D29/1.2</f>
        <v>0</v>
      </c>
      <c r="G29" s="7"/>
      <c r="H29" s="17"/>
      <c r="I29" s="7"/>
      <c r="P29" s="7"/>
    </row>
    <row r="30" spans="1:17" ht="12.75" customHeight="1" x14ac:dyDescent="0.2">
      <c r="A30" s="56" t="s">
        <v>3</v>
      </c>
      <c r="B30" s="57"/>
      <c r="C30" s="58"/>
      <c r="D30" s="59"/>
      <c r="E30" s="60"/>
      <c r="F30" s="51"/>
      <c r="G30" s="14"/>
      <c r="H30" s="15"/>
      <c r="I30" s="7"/>
    </row>
    <row r="31" spans="1:17" ht="12.75" customHeight="1" x14ac:dyDescent="0.2">
      <c r="A31" s="26" t="s">
        <v>62</v>
      </c>
      <c r="B31" s="27">
        <f>_!D54*курс*скидка</f>
        <v>10.20051</v>
      </c>
      <c r="C31" s="49"/>
      <c r="D31" s="55">
        <f>B31*C31</f>
        <v>0</v>
      </c>
      <c r="E31" s="54" t="str">
        <f>IF(курс=1,"€","₽")</f>
        <v>€</v>
      </c>
      <c r="F31" s="51">
        <f>D31/1.2</f>
        <v>0</v>
      </c>
      <c r="G31" s="7"/>
      <c r="H31" s="7"/>
      <c r="I31" s="7"/>
    </row>
    <row r="32" spans="1:17" ht="12.75" customHeight="1" x14ac:dyDescent="0.2">
      <c r="A32" s="26" t="s">
        <v>61</v>
      </c>
      <c r="B32" s="27">
        <f>_!D54*курс*скидка</f>
        <v>10.20051</v>
      </c>
      <c r="C32" s="49"/>
      <c r="D32" s="55">
        <f>B32*C32</f>
        <v>0</v>
      </c>
      <c r="E32" s="54" t="str">
        <f>IF(курс=1,"€","₽")</f>
        <v>€</v>
      </c>
      <c r="F32" s="51">
        <f>D32/1.2</f>
        <v>0</v>
      </c>
      <c r="G32" s="9"/>
      <c r="H32" s="17"/>
      <c r="I32" s="7"/>
    </row>
    <row r="33" spans="1:17" ht="12" customHeight="1" x14ac:dyDescent="0.2">
      <c r="A33" s="56" t="s">
        <v>36</v>
      </c>
      <c r="B33" s="57"/>
      <c r="C33" s="58"/>
      <c r="D33" s="59"/>
      <c r="E33" s="60"/>
      <c r="F33" s="51"/>
      <c r="G33" s="9"/>
      <c r="H33" s="17"/>
      <c r="I33" s="7"/>
    </row>
    <row r="34" spans="1:17" ht="12.75" customHeight="1" x14ac:dyDescent="0.2">
      <c r="A34" s="26" t="s">
        <v>339</v>
      </c>
      <c r="B34" s="27">
        <f>_!D59*курс*скидка</f>
        <v>31.2</v>
      </c>
      <c r="C34" s="49"/>
      <c r="D34" s="55">
        <f>B34*C34</f>
        <v>0</v>
      </c>
      <c r="E34" s="54" t="str">
        <f>IF(курс=1,"€","₽")</f>
        <v>€</v>
      </c>
      <c r="F34" s="51">
        <f>D34/1.2</f>
        <v>0</v>
      </c>
      <c r="G34" s="9"/>
      <c r="H34" s="17"/>
      <c r="I34" s="7"/>
    </row>
    <row r="35" spans="1:17" ht="12.75" customHeight="1" x14ac:dyDescent="0.2">
      <c r="A35" s="26" t="s">
        <v>340</v>
      </c>
      <c r="B35" s="27">
        <f>_!D60*курс*скидка</f>
        <v>31.2</v>
      </c>
      <c r="C35" s="49"/>
      <c r="D35" s="55">
        <f>B35*C35</f>
        <v>0</v>
      </c>
      <c r="E35" s="54" t="str">
        <f>IF(курс=1,"€","₽")</f>
        <v>€</v>
      </c>
      <c r="F35" s="51">
        <f>D35/1.2</f>
        <v>0</v>
      </c>
      <c r="G35" s="9"/>
      <c r="H35" s="17"/>
      <c r="I35" s="7"/>
    </row>
    <row r="36" spans="1:17" ht="12.75" customHeight="1" x14ac:dyDescent="0.2">
      <c r="A36" s="65" t="s">
        <v>2</v>
      </c>
      <c r="B36" s="66"/>
      <c r="C36" s="58"/>
      <c r="D36" s="59"/>
      <c r="E36" s="60"/>
      <c r="F36" s="51"/>
      <c r="G36" s="9"/>
      <c r="H36" s="17"/>
      <c r="I36" s="7"/>
    </row>
    <row r="37" spans="1:17" ht="12.75" customHeight="1" x14ac:dyDescent="0.2">
      <c r="A37" s="26" t="s">
        <v>199</v>
      </c>
      <c r="B37" s="27">
        <f>_!D63*курс*скидка</f>
        <v>9.7876080000000005</v>
      </c>
      <c r="C37" s="49"/>
      <c r="D37" s="55">
        <f t="shared" ref="D37:D44" si="6">B37*C37</f>
        <v>0</v>
      </c>
      <c r="E37" s="54" t="str">
        <f t="shared" ref="E37:E44" si="7">IF(курс=1,"€","₽")</f>
        <v>€</v>
      </c>
      <c r="F37" s="51">
        <f t="shared" ref="F37:F44" si="8">D37/1.2</f>
        <v>0</v>
      </c>
      <c r="G37" s="14"/>
      <c r="H37" s="15"/>
      <c r="I37" s="7"/>
    </row>
    <row r="38" spans="1:17" ht="12.75" customHeight="1" x14ac:dyDescent="0.2">
      <c r="A38" s="26" t="s">
        <v>200</v>
      </c>
      <c r="B38" s="27">
        <f>_!D64*курс*скидка</f>
        <v>19.575216000000001</v>
      </c>
      <c r="C38" s="49"/>
      <c r="D38" s="55">
        <f t="shared" si="6"/>
        <v>0</v>
      </c>
      <c r="E38" s="54" t="str">
        <f t="shared" si="7"/>
        <v>€</v>
      </c>
      <c r="F38" s="51">
        <f t="shared" si="8"/>
        <v>0</v>
      </c>
      <c r="G38" s="7"/>
      <c r="H38" s="7"/>
      <c r="I38" s="7"/>
    </row>
    <row r="39" spans="1:17" ht="12.75" customHeight="1" x14ac:dyDescent="0.2">
      <c r="A39" s="26" t="s">
        <v>201</v>
      </c>
      <c r="B39" s="27">
        <f>_!D65*курс*скидка</f>
        <v>24.456816</v>
      </c>
      <c r="C39" s="49"/>
      <c r="D39" s="55">
        <f t="shared" si="6"/>
        <v>0</v>
      </c>
      <c r="E39" s="54" t="str">
        <f t="shared" si="7"/>
        <v>€</v>
      </c>
      <c r="F39" s="51">
        <f t="shared" si="8"/>
        <v>0</v>
      </c>
      <c r="G39" s="7"/>
      <c r="H39" s="7"/>
      <c r="I39" s="7"/>
    </row>
    <row r="40" spans="1:17" ht="12.75" customHeight="1" x14ac:dyDescent="0.35">
      <c r="A40" s="26" t="s">
        <v>202</v>
      </c>
      <c r="B40" s="27">
        <f>_!D66*курс*скидка</f>
        <v>12.240611999999999</v>
      </c>
      <c r="C40" s="49"/>
      <c r="D40" s="55">
        <f t="shared" si="6"/>
        <v>0</v>
      </c>
      <c r="E40" s="54" t="str">
        <f t="shared" si="7"/>
        <v>€</v>
      </c>
      <c r="F40" s="51">
        <f t="shared" si="8"/>
        <v>0</v>
      </c>
      <c r="G40" s="7"/>
      <c r="H40" s="7"/>
      <c r="I40" s="7"/>
      <c r="M40" s="181"/>
      <c r="N40" s="182"/>
      <c r="O40" s="182"/>
      <c r="P40" s="6"/>
    </row>
    <row r="41" spans="1:17" ht="12.75" customHeight="1" x14ac:dyDescent="0.2">
      <c r="A41" s="26" t="s">
        <v>203</v>
      </c>
      <c r="B41" s="27">
        <f>_!D67*курс*скидка</f>
        <v>24.456816</v>
      </c>
      <c r="C41" s="49"/>
      <c r="D41" s="55">
        <f t="shared" si="6"/>
        <v>0</v>
      </c>
      <c r="E41" s="54" t="str">
        <f t="shared" si="7"/>
        <v>€</v>
      </c>
      <c r="F41" s="51">
        <f t="shared" si="8"/>
        <v>0</v>
      </c>
      <c r="G41" s="7"/>
    </row>
    <row r="42" spans="1:17" ht="12.75" customHeight="1" x14ac:dyDescent="0.2">
      <c r="A42" s="26" t="s">
        <v>212</v>
      </c>
      <c r="B42" s="27">
        <f>_!D68*курс*скидка</f>
        <v>12.240611999999999</v>
      </c>
      <c r="C42" s="49"/>
      <c r="D42" s="55">
        <f t="shared" si="6"/>
        <v>0</v>
      </c>
      <c r="E42" s="54" t="str">
        <f t="shared" si="7"/>
        <v>€</v>
      </c>
      <c r="F42" s="51">
        <f t="shared" si="8"/>
        <v>0</v>
      </c>
      <c r="G42" s="7"/>
    </row>
    <row r="43" spans="1:17" ht="12.75" customHeight="1" x14ac:dyDescent="0.2">
      <c r="A43" s="26" t="s">
        <v>213</v>
      </c>
      <c r="B43" s="27">
        <f>_!D69*курс*скидка</f>
        <v>12.240611999999999</v>
      </c>
      <c r="C43" s="49"/>
      <c r="D43" s="55">
        <f t="shared" si="6"/>
        <v>0</v>
      </c>
      <c r="E43" s="54" t="str">
        <f t="shared" si="7"/>
        <v>€</v>
      </c>
      <c r="F43" s="51">
        <f t="shared" si="8"/>
        <v>0</v>
      </c>
      <c r="G43" s="7"/>
    </row>
    <row r="44" spans="1:17" ht="12.75" customHeight="1" x14ac:dyDescent="0.2">
      <c r="A44" s="26" t="s">
        <v>214</v>
      </c>
      <c r="B44" s="27">
        <f>_!D70</f>
        <v>12.240611999999999</v>
      </c>
      <c r="C44" s="49"/>
      <c r="D44" s="55">
        <f t="shared" si="6"/>
        <v>0</v>
      </c>
      <c r="E44" s="54" t="str">
        <f t="shared" si="7"/>
        <v>€</v>
      </c>
      <c r="F44" s="51">
        <f t="shared" si="8"/>
        <v>0</v>
      </c>
      <c r="G44" s="7"/>
    </row>
    <row r="45" spans="1:17" ht="12.75" customHeight="1" x14ac:dyDescent="0.2">
      <c r="A45" s="56" t="s">
        <v>233</v>
      </c>
      <c r="B45" s="67"/>
      <c r="C45" s="69"/>
      <c r="D45" s="59"/>
      <c r="E45" s="60"/>
      <c r="F45" s="51"/>
      <c r="G45" s="7"/>
    </row>
    <row r="46" spans="1:17" ht="15.95" customHeight="1" x14ac:dyDescent="0.2">
      <c r="A46" s="50"/>
      <c r="B46" s="28">
        <f>_!F117*курс*скидка</f>
        <v>267.560496</v>
      </c>
      <c r="C46" s="49"/>
      <c r="D46" s="55">
        <f>B46*C46</f>
        <v>0</v>
      </c>
      <c r="E46" s="54" t="str">
        <f>IF(курс=1,"€","₽")</f>
        <v>€</v>
      </c>
      <c r="F46" s="51">
        <f>D46/1.2</f>
        <v>0</v>
      </c>
      <c r="I46" s="7"/>
      <c r="J46" s="7"/>
      <c r="K46" s="20"/>
      <c r="L46" s="21"/>
      <c r="M46" s="7"/>
      <c r="N46" s="7"/>
      <c r="O46" s="7"/>
      <c r="P46" s="7"/>
      <c r="Q46" s="7"/>
    </row>
    <row r="47" spans="1:17" ht="12.75" customHeight="1" x14ac:dyDescent="0.2">
      <c r="A47" s="67"/>
      <c r="B47" s="67"/>
      <c r="C47" s="67"/>
      <c r="D47" s="67"/>
      <c r="E47" s="67"/>
      <c r="F47" s="51"/>
    </row>
    <row r="48" spans="1:17" s="52" customFormat="1" ht="12.75" customHeight="1" x14ac:dyDescent="0.25">
      <c r="A48" s="74"/>
      <c r="C48" s="75" t="s">
        <v>271</v>
      </c>
      <c r="D48" s="70">
        <f>SUM(D4:D46)</f>
        <v>0</v>
      </c>
      <c r="E48" s="71" t="str">
        <f>IF(курс=1,"€","₽")</f>
        <v>€</v>
      </c>
      <c r="F48" s="51">
        <f>D48/1.2</f>
        <v>0</v>
      </c>
    </row>
    <row r="49" spans="1:6" s="52" customFormat="1" ht="12.75" customHeight="1" x14ac:dyDescent="0.25">
      <c r="A49" s="53"/>
      <c r="C49" s="76"/>
      <c r="D49" s="70"/>
      <c r="E49" s="71"/>
      <c r="F49" s="51"/>
    </row>
    <row r="50" spans="1:6" ht="12.75" customHeight="1" x14ac:dyDescent="0.2">
      <c r="B50" s="184" t="s">
        <v>272</v>
      </c>
      <c r="C50" s="184"/>
      <c r="D50" s="72">
        <f>(D48*100)/(100-D3)</f>
        <v>0</v>
      </c>
      <c r="E50" s="73" t="str">
        <f>IF(курс=1,"€","₽")</f>
        <v>€</v>
      </c>
      <c r="F50" s="51">
        <f>D50/1.2</f>
        <v>0</v>
      </c>
    </row>
    <row r="51" spans="1:6" ht="12.75" customHeight="1" x14ac:dyDescent="0.2">
      <c r="B51" s="184" t="s">
        <v>270</v>
      </c>
      <c r="C51" s="184"/>
      <c r="D51" s="72">
        <f>(D48*100)/(100-D3)-D48</f>
        <v>0</v>
      </c>
      <c r="E51" s="73" t="str">
        <f>IF(курс=1,"€","₽")</f>
        <v>€</v>
      </c>
      <c r="F51" s="51">
        <f>D51/1.2</f>
        <v>0</v>
      </c>
    </row>
    <row r="200" ht="15" customHeight="1" x14ac:dyDescent="0.2"/>
    <row r="201" ht="15" customHeight="1" x14ac:dyDescent="0.2"/>
    <row r="202" ht="15" customHeight="1" x14ac:dyDescent="0.2"/>
    <row r="203" ht="15" customHeight="1" x14ac:dyDescent="0.2"/>
    <row r="204" ht="15" customHeight="1" x14ac:dyDescent="0.2"/>
    <row r="205" ht="15" customHeight="1" x14ac:dyDescent="0.2"/>
    <row r="206" ht="15" customHeight="1" x14ac:dyDescent="0.2"/>
    <row r="207" ht="15" customHeight="1" x14ac:dyDescent="0.2"/>
    <row r="208" ht="15" customHeight="1" x14ac:dyDescent="0.2"/>
    <row r="209" ht="15" customHeight="1" x14ac:dyDescent="0.2"/>
    <row r="210" ht="15" customHeight="1" x14ac:dyDescent="0.2"/>
    <row r="211" ht="15" customHeight="1" x14ac:dyDescent="0.2"/>
    <row r="212" ht="15" customHeight="1" x14ac:dyDescent="0.2"/>
    <row r="213" ht="15" customHeight="1" x14ac:dyDescent="0.2"/>
    <row r="214" ht="15" customHeight="1" x14ac:dyDescent="0.2"/>
    <row r="215" ht="15" customHeight="1" x14ac:dyDescent="0.2"/>
    <row r="216" ht="15" customHeight="1" x14ac:dyDescent="0.2"/>
    <row r="217" ht="15" customHeight="1" x14ac:dyDescent="0.2"/>
    <row r="218" ht="15" customHeight="1" x14ac:dyDescent="0.2"/>
    <row r="219" ht="15" customHeight="1" x14ac:dyDescent="0.2"/>
    <row r="220" ht="15" customHeight="1" x14ac:dyDescent="0.2"/>
    <row r="221" ht="15" customHeight="1" x14ac:dyDescent="0.2"/>
    <row r="222" ht="15" customHeight="1" x14ac:dyDescent="0.2"/>
    <row r="223" ht="15" customHeight="1" x14ac:dyDescent="0.2"/>
    <row r="224" ht="15" customHeight="1" x14ac:dyDescent="0.2"/>
    <row r="225" ht="15" customHeight="1" x14ac:dyDescent="0.2"/>
    <row r="226" ht="15" customHeight="1" x14ac:dyDescent="0.2"/>
    <row r="227" ht="15" customHeight="1" x14ac:dyDescent="0.2"/>
    <row r="228" ht="15" customHeight="1" x14ac:dyDescent="0.2"/>
    <row r="229" ht="15" customHeight="1" x14ac:dyDescent="0.2"/>
    <row r="230" ht="15" customHeight="1" x14ac:dyDescent="0.2"/>
    <row r="231" ht="15" customHeight="1" x14ac:dyDescent="0.2"/>
    <row r="232" ht="15" customHeight="1" x14ac:dyDescent="0.2"/>
    <row r="233" ht="15" customHeight="1" x14ac:dyDescent="0.2"/>
  </sheetData>
  <customSheetViews>
    <customSheetView guid="{11D08DB2-E31A-4B7D-96E3-15D146D9C90A}" showPageBreaks="1" printArea="1">
      <selection sqref="A1:E1"/>
      <pageMargins left="0.7" right="0.7" top="0.75" bottom="0.75" header="0.3" footer="0.3"/>
      <pageSetup paperSize="9" scale="80" orientation="portrait" r:id="rId1"/>
    </customSheetView>
    <customSheetView guid="{7D664F49-CBB3-4B83-A19B-05FCB4570C5D}" scale="75">
      <selection activeCell="A11" sqref="A11"/>
      <pageMargins left="0.7" right="0.7" top="0.75" bottom="0.75" header="0.3" footer="0.3"/>
      <pageSetup paperSize="9" scale="80" orientation="portrait" r:id="rId2"/>
    </customSheetView>
    <customSheetView guid="{830742FC-BE7F-4E27-BACB-C350DD8E1822}" scale="80" showPageBreaks="1" printArea="1" showRuler="0" topLeftCell="A19">
      <selection activeCell="I57" sqref="I57"/>
      <pageMargins left="0.7" right="0.7" top="0.75" bottom="0.75" header="0.3" footer="0.3"/>
      <pageSetup paperSize="9" scale="90" orientation="portrait" r:id="rId3"/>
      <headerFooter alignWithMargins="0"/>
    </customSheetView>
    <customSheetView guid="{20FA67BD-9BBC-4ED6-BBAA-373F6BCF607B}" printArea="1">
      <selection activeCell="A7" sqref="A7"/>
      <pageMargins left="0.7" right="0.7" top="0.75" bottom="0.75" header="0.3" footer="0.3"/>
      <pageSetup paperSize="9" scale="90" orientation="portrait" r:id="rId4"/>
    </customSheetView>
  </customSheetViews>
  <mergeCells count="12">
    <mergeCell ref="P11:P12"/>
    <mergeCell ref="A2:C2"/>
    <mergeCell ref="A3:C3"/>
    <mergeCell ref="D6:E6"/>
    <mergeCell ref="D2:E2"/>
    <mergeCell ref="D3:E3"/>
    <mergeCell ref="A1:E1"/>
    <mergeCell ref="M40:O40"/>
    <mergeCell ref="O11:O12"/>
    <mergeCell ref="B51:C51"/>
    <mergeCell ref="B50:C50"/>
    <mergeCell ref="D4:E4"/>
  </mergeCells>
  <phoneticPr fontId="2" type="noConversion"/>
  <pageMargins left="0.7" right="0.7" top="0.75" bottom="0.75" header="0.3" footer="0.3"/>
  <pageSetup paperSize="9" scale="80" orientation="portrait" r:id="rId5"/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8" name="Drop Down 1">
              <controlPr defaultSize="0" autoLine="0" autoPict="0">
                <anchor moveWithCells="1">
                  <from>
                    <xdr:col>0</xdr:col>
                    <xdr:colOff>0</xdr:colOff>
                    <xdr:row>45</xdr:row>
                    <xdr:rowOff>0</xdr:rowOff>
                  </from>
                  <to>
                    <xdr:col>0</xdr:col>
                    <xdr:colOff>352425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9" name="Drop Down 2">
              <controlPr defaultSize="0" autoLine="0" autoPict="0">
                <anchor moveWithCells="1">
                  <from>
                    <xdr:col>0</xdr:col>
                    <xdr:colOff>352425</xdr:colOff>
                    <xdr:row>45</xdr:row>
                    <xdr:rowOff>0</xdr:rowOff>
                  </from>
                  <to>
                    <xdr:col>0</xdr:col>
                    <xdr:colOff>714375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10" name="Drop Down 4">
              <controlPr defaultSize="0" autoLine="0" autoPict="0">
                <anchor moveWithCells="1">
                  <from>
                    <xdr:col>0</xdr:col>
                    <xdr:colOff>714375</xdr:colOff>
                    <xdr:row>45</xdr:row>
                    <xdr:rowOff>0</xdr:rowOff>
                  </from>
                  <to>
                    <xdr:col>0</xdr:col>
                    <xdr:colOff>1057275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11" name="Drop Down 5">
              <controlPr defaultSize="0" autoLine="0" autoPict="0">
                <anchor moveWithCells="1">
                  <from>
                    <xdr:col>0</xdr:col>
                    <xdr:colOff>1057275</xdr:colOff>
                    <xdr:row>45</xdr:row>
                    <xdr:rowOff>0</xdr:rowOff>
                  </from>
                  <to>
                    <xdr:col>0</xdr:col>
                    <xdr:colOff>1400175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12" name="Drop Down 6">
              <controlPr defaultSize="0" autoLine="0" autoPict="0">
                <anchor moveWithCells="1">
                  <from>
                    <xdr:col>0</xdr:col>
                    <xdr:colOff>1400175</xdr:colOff>
                    <xdr:row>45</xdr:row>
                    <xdr:rowOff>0</xdr:rowOff>
                  </from>
                  <to>
                    <xdr:col>0</xdr:col>
                    <xdr:colOff>1771650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13" name="Drop Down 14">
              <controlPr defaultSize="0" autoLine="0" autoPict="0">
                <anchor moveWithCells="1">
                  <from>
                    <xdr:col>0</xdr:col>
                    <xdr:colOff>1771650</xdr:colOff>
                    <xdr:row>45</xdr:row>
                    <xdr:rowOff>0</xdr:rowOff>
                  </from>
                  <to>
                    <xdr:col>1</xdr:col>
                    <xdr:colOff>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4" name="Drop Down 124">
              <controlPr defaultSize="0" autoLine="0" autoPict="0">
                <anchor moveWithCells="1">
                  <from>
                    <xdr:col>0</xdr:col>
                    <xdr:colOff>419100</xdr:colOff>
                    <xdr:row>20</xdr:row>
                    <xdr:rowOff>9525</xdr:rowOff>
                  </from>
                  <to>
                    <xdr:col>0</xdr:col>
                    <xdr:colOff>857250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5" name="Drop Down 125">
              <controlPr defaultSize="0" print="0" autoLine="0" autoPict="0">
                <anchor moveWithCells="1">
                  <from>
                    <xdr:col>0</xdr:col>
                    <xdr:colOff>600075</xdr:colOff>
                    <xdr:row>4</xdr:row>
                    <xdr:rowOff>0</xdr:rowOff>
                  </from>
                  <to>
                    <xdr:col>0</xdr:col>
                    <xdr:colOff>1057275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6" name="Drop Down 126">
              <controlPr defaultSize="0" print="0" autoLine="0" autoPict="0">
                <anchor moveWithCells="1">
                  <from>
                    <xdr:col>0</xdr:col>
                    <xdr:colOff>1057275</xdr:colOff>
                    <xdr:row>4</xdr:row>
                    <xdr:rowOff>0</xdr:rowOff>
                  </from>
                  <to>
                    <xdr:col>0</xdr:col>
                    <xdr:colOff>1504950</xdr:colOff>
                    <xdr:row>4</xdr:row>
                    <xdr:rowOff>209550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indexed="9"/>
  </sheetPr>
  <dimension ref="A15:H65"/>
  <sheetViews>
    <sheetView topLeftCell="A6" workbookViewId="0">
      <selection activeCell="H16" sqref="H16:H21"/>
    </sheetView>
  </sheetViews>
  <sheetFormatPr defaultRowHeight="12.75" x14ac:dyDescent="0.2"/>
  <cols>
    <col min="1" max="4" width="9.140625" style="4" customWidth="1"/>
    <col min="5" max="16384" width="9.140625" style="4"/>
  </cols>
  <sheetData>
    <row r="15" spans="1:8" ht="15" x14ac:dyDescent="0.2">
      <c r="A15" s="33" t="s">
        <v>12</v>
      </c>
      <c r="B15" s="32"/>
      <c r="C15" s="32"/>
      <c r="D15" s="295" t="s">
        <v>282</v>
      </c>
      <c r="E15" s="296"/>
      <c r="F15" s="296"/>
      <c r="G15" s="296"/>
      <c r="H15" s="296"/>
    </row>
    <row r="16" spans="1:8" ht="12.75" customHeight="1" x14ac:dyDescent="0.2">
      <c r="A16" s="215" t="s">
        <v>47</v>
      </c>
      <c r="B16" s="286"/>
      <c r="C16" s="291"/>
      <c r="D16" s="248" t="s">
        <v>312</v>
      </c>
      <c r="E16" s="294"/>
      <c r="F16" s="294"/>
      <c r="G16" s="294"/>
      <c r="H16" s="235">
        <f>_!D38</f>
        <v>331.92</v>
      </c>
    </row>
    <row r="17" spans="1:8" ht="12.75" customHeight="1" x14ac:dyDescent="0.2">
      <c r="A17" s="218"/>
      <c r="B17" s="287"/>
      <c r="C17" s="292"/>
      <c r="D17" s="248"/>
      <c r="E17" s="294"/>
      <c r="F17" s="294"/>
      <c r="G17" s="294"/>
      <c r="H17" s="235"/>
    </row>
    <row r="18" spans="1:8" ht="12.75" customHeight="1" x14ac:dyDescent="0.2">
      <c r="A18" s="218"/>
      <c r="B18" s="287"/>
      <c r="C18" s="292"/>
      <c r="D18" s="248"/>
      <c r="E18" s="294"/>
      <c r="F18" s="294"/>
      <c r="G18" s="294"/>
      <c r="H18" s="236"/>
    </row>
    <row r="19" spans="1:8" ht="12.75" customHeight="1" x14ac:dyDescent="0.2">
      <c r="A19" s="218"/>
      <c r="B19" s="287"/>
      <c r="C19" s="292"/>
      <c r="D19" s="248"/>
      <c r="E19" s="294"/>
      <c r="F19" s="294"/>
      <c r="G19" s="294"/>
      <c r="H19" s="236"/>
    </row>
    <row r="20" spans="1:8" ht="12.75" customHeight="1" x14ac:dyDescent="0.2">
      <c r="A20" s="218"/>
      <c r="B20" s="287"/>
      <c r="C20" s="292"/>
      <c r="D20" s="248"/>
      <c r="E20" s="294"/>
      <c r="F20" s="294"/>
      <c r="G20" s="294"/>
      <c r="H20" s="236"/>
    </row>
    <row r="21" spans="1:8" ht="12.75" customHeight="1" x14ac:dyDescent="0.2">
      <c r="A21" s="289"/>
      <c r="B21" s="290"/>
      <c r="C21" s="293"/>
      <c r="D21" s="248"/>
      <c r="E21" s="294"/>
      <c r="F21" s="294"/>
      <c r="G21" s="294"/>
      <c r="H21" s="236"/>
    </row>
    <row r="22" spans="1:8" ht="12.75" customHeight="1" x14ac:dyDescent="0.2">
      <c r="A22" s="215" t="s">
        <v>48</v>
      </c>
      <c r="B22" s="286"/>
      <c r="C22" s="291"/>
      <c r="D22" s="248" t="s">
        <v>313</v>
      </c>
      <c r="E22" s="294"/>
      <c r="F22" s="294"/>
      <c r="G22" s="294"/>
      <c r="H22" s="235">
        <f>_!D38</f>
        <v>331.92</v>
      </c>
    </row>
    <row r="23" spans="1:8" ht="12.75" customHeight="1" x14ac:dyDescent="0.2">
      <c r="A23" s="218"/>
      <c r="B23" s="287"/>
      <c r="C23" s="292"/>
      <c r="D23" s="248"/>
      <c r="E23" s="294"/>
      <c r="F23" s="294"/>
      <c r="G23" s="294"/>
      <c r="H23" s="235"/>
    </row>
    <row r="24" spans="1:8" ht="12.75" customHeight="1" x14ac:dyDescent="0.2">
      <c r="A24" s="218"/>
      <c r="B24" s="287"/>
      <c r="C24" s="292"/>
      <c r="D24" s="248"/>
      <c r="E24" s="294"/>
      <c r="F24" s="294"/>
      <c r="G24" s="294"/>
      <c r="H24" s="236"/>
    </row>
    <row r="25" spans="1:8" ht="12.75" customHeight="1" x14ac:dyDescent="0.2">
      <c r="A25" s="218"/>
      <c r="B25" s="287"/>
      <c r="C25" s="292"/>
      <c r="D25" s="248"/>
      <c r="E25" s="294"/>
      <c r="F25" s="294"/>
      <c r="G25" s="294"/>
      <c r="H25" s="236"/>
    </row>
    <row r="26" spans="1:8" ht="12.75" customHeight="1" x14ac:dyDescent="0.2">
      <c r="A26" s="218"/>
      <c r="B26" s="287"/>
      <c r="C26" s="292"/>
      <c r="D26" s="248"/>
      <c r="E26" s="294"/>
      <c r="F26" s="294"/>
      <c r="G26" s="294"/>
      <c r="H26" s="236"/>
    </row>
    <row r="27" spans="1:8" ht="12.75" customHeight="1" x14ac:dyDescent="0.2">
      <c r="A27" s="218"/>
      <c r="B27" s="287"/>
      <c r="C27" s="292"/>
      <c r="D27" s="248"/>
      <c r="E27" s="294"/>
      <c r="F27" s="294"/>
      <c r="G27" s="294"/>
      <c r="H27" s="236"/>
    </row>
    <row r="28" spans="1:8" ht="12.75" customHeight="1" x14ac:dyDescent="0.2">
      <c r="A28" s="289"/>
      <c r="B28" s="290"/>
      <c r="C28" s="293"/>
      <c r="D28" s="294"/>
      <c r="E28" s="294"/>
      <c r="F28" s="294"/>
      <c r="G28" s="294"/>
      <c r="H28" s="236"/>
    </row>
    <row r="29" spans="1:8" ht="12.75" customHeight="1" x14ac:dyDescent="0.2">
      <c r="A29" s="215" t="s">
        <v>49</v>
      </c>
      <c r="B29" s="286"/>
      <c r="C29" s="286"/>
      <c r="D29" s="248" t="s">
        <v>314</v>
      </c>
      <c r="E29" s="294"/>
      <c r="F29" s="294"/>
      <c r="G29" s="294"/>
      <c r="H29" s="235">
        <f>_!D40</f>
        <v>392.68</v>
      </c>
    </row>
    <row r="30" spans="1:8" ht="12.75" customHeight="1" x14ac:dyDescent="0.2">
      <c r="A30" s="218"/>
      <c r="B30" s="287"/>
      <c r="C30" s="288"/>
      <c r="D30" s="248"/>
      <c r="E30" s="294"/>
      <c r="F30" s="294"/>
      <c r="G30" s="294"/>
      <c r="H30" s="235"/>
    </row>
    <row r="31" spans="1:8" ht="12.75" customHeight="1" x14ac:dyDescent="0.2">
      <c r="A31" s="218"/>
      <c r="B31" s="287"/>
      <c r="C31" s="288"/>
      <c r="D31" s="248"/>
      <c r="E31" s="294"/>
      <c r="F31" s="294"/>
      <c r="G31" s="294"/>
      <c r="H31" s="236"/>
    </row>
    <row r="32" spans="1:8" ht="12.75" customHeight="1" x14ac:dyDescent="0.2">
      <c r="A32" s="218"/>
      <c r="B32" s="287"/>
      <c r="C32" s="288"/>
      <c r="D32" s="248"/>
      <c r="E32" s="294"/>
      <c r="F32" s="294"/>
      <c r="G32" s="294"/>
      <c r="H32" s="236"/>
    </row>
    <row r="33" spans="1:8" ht="12.75" customHeight="1" x14ac:dyDescent="0.2">
      <c r="A33" s="218"/>
      <c r="B33" s="287"/>
      <c r="C33" s="288"/>
      <c r="D33" s="248"/>
      <c r="E33" s="294"/>
      <c r="F33" s="294"/>
      <c r="G33" s="294"/>
      <c r="H33" s="236"/>
    </row>
    <row r="34" spans="1:8" ht="12.75" customHeight="1" x14ac:dyDescent="0.2">
      <c r="A34" s="218"/>
      <c r="B34" s="287"/>
      <c r="C34" s="288"/>
      <c r="D34" s="248"/>
      <c r="E34" s="294"/>
      <c r="F34" s="294"/>
      <c r="G34" s="294"/>
      <c r="H34" s="236"/>
    </row>
    <row r="35" spans="1:8" ht="12.75" customHeight="1" x14ac:dyDescent="0.2">
      <c r="A35" s="289"/>
      <c r="B35" s="290"/>
      <c r="C35" s="290"/>
      <c r="D35" s="294"/>
      <c r="E35" s="294"/>
      <c r="F35" s="294"/>
      <c r="G35" s="294"/>
      <c r="H35" s="236"/>
    </row>
    <row r="36" spans="1:8" ht="12.75" customHeight="1" x14ac:dyDescent="0.2">
      <c r="A36" s="215" t="s">
        <v>50</v>
      </c>
      <c r="B36" s="286"/>
      <c r="C36" s="286"/>
      <c r="D36" s="248" t="s">
        <v>315</v>
      </c>
      <c r="E36" s="294"/>
      <c r="F36" s="294"/>
      <c r="G36" s="294"/>
      <c r="H36" s="235">
        <f>_!D40</f>
        <v>392.68</v>
      </c>
    </row>
    <row r="37" spans="1:8" ht="12.75" customHeight="1" x14ac:dyDescent="0.2">
      <c r="A37" s="218"/>
      <c r="B37" s="287"/>
      <c r="C37" s="288"/>
      <c r="D37" s="248"/>
      <c r="E37" s="294"/>
      <c r="F37" s="294"/>
      <c r="G37" s="294"/>
      <c r="H37" s="235"/>
    </row>
    <row r="38" spans="1:8" ht="12.75" customHeight="1" x14ac:dyDescent="0.2">
      <c r="A38" s="218"/>
      <c r="B38" s="287"/>
      <c r="C38" s="288"/>
      <c r="D38" s="248"/>
      <c r="E38" s="294"/>
      <c r="F38" s="294"/>
      <c r="G38" s="294"/>
      <c r="H38" s="236"/>
    </row>
    <row r="39" spans="1:8" ht="12.75" customHeight="1" x14ac:dyDescent="0.2">
      <c r="A39" s="218"/>
      <c r="B39" s="287"/>
      <c r="C39" s="288"/>
      <c r="D39" s="248"/>
      <c r="E39" s="294"/>
      <c r="F39" s="294"/>
      <c r="G39" s="294"/>
      <c r="H39" s="236"/>
    </row>
    <row r="40" spans="1:8" ht="12.75" customHeight="1" x14ac:dyDescent="0.2">
      <c r="A40" s="218"/>
      <c r="B40" s="287"/>
      <c r="C40" s="288"/>
      <c r="D40" s="248"/>
      <c r="E40" s="294"/>
      <c r="F40" s="294"/>
      <c r="G40" s="294"/>
      <c r="H40" s="236"/>
    </row>
    <row r="41" spans="1:8" ht="12.75" customHeight="1" x14ac:dyDescent="0.2">
      <c r="A41" s="218"/>
      <c r="B41" s="287"/>
      <c r="C41" s="288"/>
      <c r="D41" s="294"/>
      <c r="E41" s="294"/>
      <c r="F41" s="294"/>
      <c r="G41" s="294"/>
      <c r="H41" s="236"/>
    </row>
    <row r="42" spans="1:8" ht="12.75" customHeight="1" x14ac:dyDescent="0.2">
      <c r="A42" s="218"/>
      <c r="B42" s="287"/>
      <c r="C42" s="288"/>
      <c r="D42" s="294"/>
      <c r="E42" s="294"/>
      <c r="F42" s="294"/>
      <c r="G42" s="294"/>
      <c r="H42" s="236"/>
    </row>
    <row r="43" spans="1:8" ht="12.75" customHeight="1" x14ac:dyDescent="0.2">
      <c r="A43" s="289"/>
      <c r="B43" s="290"/>
      <c r="C43" s="290"/>
      <c r="D43" s="294"/>
      <c r="E43" s="294"/>
      <c r="F43" s="294"/>
      <c r="G43" s="294"/>
      <c r="H43" s="236"/>
    </row>
    <row r="44" spans="1:8" x14ac:dyDescent="0.2">
      <c r="A44" s="32"/>
      <c r="B44" s="32"/>
      <c r="C44" s="32"/>
      <c r="D44" s="32"/>
      <c r="E44" s="32"/>
      <c r="F44" s="32"/>
      <c r="G44" s="32"/>
      <c r="H44" s="32"/>
    </row>
    <row r="45" spans="1:8" x14ac:dyDescent="0.2">
      <c r="A45" s="33" t="s">
        <v>77</v>
      </c>
      <c r="B45" s="32"/>
      <c r="C45" s="32"/>
      <c r="D45" s="32"/>
      <c r="E45" s="32"/>
      <c r="F45" s="32"/>
      <c r="G45" s="32"/>
      <c r="H45" s="32"/>
    </row>
    <row r="46" spans="1:8" x14ac:dyDescent="0.2">
      <c r="A46" s="215" t="s">
        <v>218</v>
      </c>
      <c r="B46" s="216"/>
      <c r="C46" s="217"/>
      <c r="D46" s="212">
        <v>8</v>
      </c>
      <c r="E46" s="213"/>
      <c r="F46" s="213"/>
      <c r="G46" s="213"/>
      <c r="H46" s="214"/>
    </row>
    <row r="47" spans="1:8" ht="15" x14ac:dyDescent="0.2">
      <c r="A47" s="302"/>
      <c r="B47" s="303"/>
      <c r="C47" s="304"/>
      <c r="D47" s="258" t="s">
        <v>95</v>
      </c>
      <c r="E47" s="300"/>
      <c r="F47" s="300"/>
      <c r="G47" s="300"/>
      <c r="H47" s="301"/>
    </row>
    <row r="48" spans="1:8" x14ac:dyDescent="0.2">
      <c r="A48" s="209" t="s">
        <v>222</v>
      </c>
      <c r="B48" s="210"/>
      <c r="C48" s="211"/>
      <c r="D48" s="212">
        <v>9</v>
      </c>
      <c r="E48" s="213"/>
      <c r="F48" s="213"/>
      <c r="G48" s="213"/>
      <c r="H48" s="214"/>
    </row>
    <row r="49" spans="1:8" ht="15" x14ac:dyDescent="0.2">
      <c r="A49" s="35"/>
      <c r="B49" s="36"/>
      <c r="C49" s="37"/>
      <c r="D49" s="212" t="s">
        <v>94</v>
      </c>
      <c r="E49" s="249"/>
      <c r="F49" s="249"/>
      <c r="G49" s="249"/>
      <c r="H49" s="250"/>
    </row>
    <row r="50" spans="1:8" x14ac:dyDescent="0.2">
      <c r="A50" s="215" t="s">
        <v>220</v>
      </c>
      <c r="B50" s="216"/>
      <c r="C50" s="217"/>
      <c r="D50" s="212" t="s">
        <v>92</v>
      </c>
      <c r="E50" s="213"/>
      <c r="F50" s="213"/>
      <c r="G50" s="213"/>
      <c r="H50" s="214"/>
    </row>
    <row r="51" spans="1:8" x14ac:dyDescent="0.2">
      <c r="A51" s="215" t="s">
        <v>223</v>
      </c>
      <c r="B51" s="216"/>
      <c r="C51" s="217"/>
      <c r="D51" s="213">
        <v>10</v>
      </c>
      <c r="E51" s="213"/>
      <c r="F51" s="213"/>
      <c r="G51" s="213"/>
      <c r="H51" s="214"/>
    </row>
    <row r="52" spans="1:8" x14ac:dyDescent="0.2">
      <c r="A52" s="218"/>
      <c r="B52" s="219"/>
      <c r="C52" s="220"/>
      <c r="D52" s="258" t="s">
        <v>96</v>
      </c>
      <c r="E52" s="300"/>
      <c r="F52" s="300"/>
      <c r="G52" s="300"/>
      <c r="H52" s="301"/>
    </row>
    <row r="53" spans="1:8" ht="15" customHeight="1" x14ac:dyDescent="0.2">
      <c r="A53" s="297"/>
      <c r="B53" s="298"/>
      <c r="C53" s="299"/>
      <c r="D53" s="264"/>
      <c r="E53" s="265"/>
      <c r="F53" s="265"/>
      <c r="G53" s="265"/>
      <c r="H53" s="266"/>
    </row>
    <row r="54" spans="1:8" x14ac:dyDescent="0.2">
      <c r="A54" s="209" t="s">
        <v>76</v>
      </c>
      <c r="B54" s="210"/>
      <c r="C54" s="211"/>
      <c r="D54" s="212" t="s">
        <v>179</v>
      </c>
      <c r="E54" s="213"/>
      <c r="F54" s="213"/>
      <c r="G54" s="213"/>
      <c r="H54" s="214"/>
    </row>
    <row r="55" spans="1:8" x14ac:dyDescent="0.2">
      <c r="A55" s="23"/>
      <c r="B55" s="23"/>
      <c r="C55" s="32"/>
      <c r="D55" s="32"/>
      <c r="E55" s="32"/>
      <c r="F55" s="32"/>
      <c r="G55" s="32"/>
      <c r="H55" s="32"/>
    </row>
    <row r="56" spans="1:8" x14ac:dyDescent="0.2">
      <c r="A56" s="282" t="s">
        <v>11</v>
      </c>
      <c r="B56" s="282"/>
      <c r="C56" s="282"/>
      <c r="D56" s="282"/>
      <c r="E56" s="32"/>
      <c r="F56" s="32"/>
      <c r="G56" s="32"/>
      <c r="H56" s="32"/>
    </row>
    <row r="57" spans="1:8" x14ac:dyDescent="0.2">
      <c r="A57" s="276" t="s">
        <v>215</v>
      </c>
      <c r="B57" s="277"/>
      <c r="C57" s="278"/>
      <c r="D57" s="276" t="s">
        <v>20</v>
      </c>
      <c r="E57" s="277"/>
      <c r="F57" s="277"/>
      <c r="G57" s="277"/>
      <c r="H57" s="278"/>
    </row>
    <row r="58" spans="1:8" x14ac:dyDescent="0.2">
      <c r="A58" s="279"/>
      <c r="B58" s="280"/>
      <c r="C58" s="281"/>
      <c r="D58" s="279"/>
      <c r="E58" s="280"/>
      <c r="F58" s="280"/>
      <c r="G58" s="280"/>
      <c r="H58" s="281"/>
    </row>
    <row r="59" spans="1:8" x14ac:dyDescent="0.2">
      <c r="A59" s="23"/>
      <c r="B59" s="23"/>
      <c r="C59" s="32"/>
      <c r="D59" s="32"/>
      <c r="E59" s="32"/>
      <c r="F59" s="32"/>
      <c r="G59" s="32"/>
      <c r="H59" s="32"/>
    </row>
    <row r="60" spans="1:8" x14ac:dyDescent="0.2">
      <c r="A60" s="24" t="s">
        <v>14</v>
      </c>
      <c r="B60" s="23"/>
      <c r="C60" s="32"/>
      <c r="D60" s="32"/>
      <c r="E60" s="32"/>
      <c r="F60" s="32"/>
      <c r="G60" s="32"/>
      <c r="H60" s="32"/>
    </row>
    <row r="61" spans="1:8" x14ac:dyDescent="0.2">
      <c r="A61" s="1" t="s">
        <v>21</v>
      </c>
    </row>
    <row r="63" spans="1:8" x14ac:dyDescent="0.2">
      <c r="A63" s="2" t="s">
        <v>26</v>
      </c>
      <c r="B63" s="2"/>
    </row>
    <row r="64" spans="1:8" x14ac:dyDescent="0.2">
      <c r="A64" s="4" t="s">
        <v>24</v>
      </c>
    </row>
    <row r="65" spans="1:1" x14ac:dyDescent="0.2">
      <c r="A65" s="1" t="s">
        <v>265</v>
      </c>
    </row>
  </sheetData>
  <sheetProtection password="C71A" sheet="1" objects="1" scenarios="1"/>
  <customSheetViews>
    <customSheetView guid="{11D08DB2-E31A-4B7D-96E3-15D146D9C90A}" state="hidden" topLeftCell="A6">
      <selection activeCell="H16" sqref="H16:H21"/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 state="hidden" topLeftCell="A6">
      <selection activeCell="H16" sqref="H16:H21"/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29">
    <mergeCell ref="A48:C48"/>
    <mergeCell ref="D48:H48"/>
    <mergeCell ref="D15:H15"/>
    <mergeCell ref="H16:H21"/>
    <mergeCell ref="A56:D56"/>
    <mergeCell ref="A51:C53"/>
    <mergeCell ref="D52:H53"/>
    <mergeCell ref="D51:H51"/>
    <mergeCell ref="A46:C47"/>
    <mergeCell ref="D47:H47"/>
    <mergeCell ref="A16:C21"/>
    <mergeCell ref="D16:G21"/>
    <mergeCell ref="D36:G43"/>
    <mergeCell ref="A57:C58"/>
    <mergeCell ref="D57:H58"/>
    <mergeCell ref="H22:H28"/>
    <mergeCell ref="H29:H35"/>
    <mergeCell ref="H36:H43"/>
    <mergeCell ref="A54:C54"/>
    <mergeCell ref="D54:H54"/>
    <mergeCell ref="A50:C50"/>
    <mergeCell ref="D50:H50"/>
    <mergeCell ref="D49:H49"/>
    <mergeCell ref="D46:H46"/>
    <mergeCell ref="A36:C43"/>
    <mergeCell ref="A22:C28"/>
    <mergeCell ref="A29:C35"/>
    <mergeCell ref="D22:G28"/>
    <mergeCell ref="D29:G35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indexed="9"/>
  </sheetPr>
  <dimension ref="A3:AO67"/>
  <sheetViews>
    <sheetView workbookViewId="0"/>
  </sheetViews>
  <sheetFormatPr defaultRowHeight="12.75" x14ac:dyDescent="0.2"/>
  <cols>
    <col min="1" max="7" width="9.140625" style="4"/>
    <col min="8" max="8" width="10.5703125" style="4" customWidth="1"/>
    <col min="9" max="9" width="10.85546875" style="4" customWidth="1"/>
    <col min="10" max="16384" width="9.140625" style="4"/>
  </cols>
  <sheetData>
    <row r="3" spans="1:41" x14ac:dyDescent="0.2">
      <c r="AL3" s="5" t="s">
        <v>28</v>
      </c>
      <c r="AM3" s="5" t="s">
        <v>6</v>
      </c>
      <c r="AN3" s="5" t="s">
        <v>6</v>
      </c>
      <c r="AO3" s="5" t="s">
        <v>29</v>
      </c>
    </row>
    <row r="15" spans="1:41" ht="15" customHeight="1" thickBot="1" x14ac:dyDescent="0.25">
      <c r="A15" s="33" t="s">
        <v>12</v>
      </c>
      <c r="B15" s="32"/>
      <c r="C15" s="32"/>
      <c r="D15" s="295" t="s">
        <v>282</v>
      </c>
      <c r="E15" s="295"/>
      <c r="F15" s="295"/>
      <c r="G15" s="295"/>
      <c r="H15" s="295"/>
    </row>
    <row r="16" spans="1:41" ht="12.75" customHeight="1" thickTop="1" x14ac:dyDescent="0.2">
      <c r="A16" s="339" t="s">
        <v>97</v>
      </c>
      <c r="B16" s="339"/>
      <c r="C16" s="340"/>
      <c r="D16" s="320" t="s">
        <v>331</v>
      </c>
      <c r="E16" s="321"/>
      <c r="F16" s="321"/>
      <c r="G16" s="322"/>
      <c r="H16" s="329">
        <f>_!D19</f>
        <v>232.03400000000002</v>
      </c>
    </row>
    <row r="17" spans="1:8" ht="12.75" customHeight="1" x14ac:dyDescent="0.2">
      <c r="A17" s="341"/>
      <c r="B17" s="341"/>
      <c r="C17" s="342"/>
      <c r="D17" s="323"/>
      <c r="E17" s="324"/>
      <c r="F17" s="324"/>
      <c r="G17" s="325"/>
      <c r="H17" s="238"/>
    </row>
    <row r="18" spans="1:8" ht="12.75" customHeight="1" x14ac:dyDescent="0.2">
      <c r="A18" s="341"/>
      <c r="B18" s="341"/>
      <c r="C18" s="342"/>
      <c r="D18" s="323"/>
      <c r="E18" s="324"/>
      <c r="F18" s="324"/>
      <c r="G18" s="325"/>
      <c r="H18" s="238"/>
    </row>
    <row r="19" spans="1:8" ht="12.75" customHeight="1" x14ac:dyDescent="0.2">
      <c r="A19" s="341"/>
      <c r="B19" s="341"/>
      <c r="C19" s="342"/>
      <c r="D19" s="323"/>
      <c r="E19" s="324"/>
      <c r="F19" s="324"/>
      <c r="G19" s="325"/>
      <c r="H19" s="238"/>
    </row>
    <row r="20" spans="1:8" ht="12.75" customHeight="1" x14ac:dyDescent="0.2">
      <c r="A20" s="341"/>
      <c r="B20" s="341"/>
      <c r="C20" s="342"/>
      <c r="D20" s="323"/>
      <c r="E20" s="324"/>
      <c r="F20" s="324"/>
      <c r="G20" s="325"/>
      <c r="H20" s="238"/>
    </row>
    <row r="21" spans="1:8" ht="12.75" customHeight="1" thickBot="1" x14ac:dyDescent="0.25">
      <c r="A21" s="343"/>
      <c r="B21" s="343"/>
      <c r="C21" s="344"/>
      <c r="D21" s="326"/>
      <c r="E21" s="327"/>
      <c r="F21" s="327"/>
      <c r="G21" s="328"/>
      <c r="H21" s="330"/>
    </row>
    <row r="22" spans="1:8" ht="12.75" customHeight="1" thickTop="1" x14ac:dyDescent="0.2">
      <c r="A22" s="339" t="s">
        <v>98</v>
      </c>
      <c r="B22" s="339"/>
      <c r="C22" s="340"/>
      <c r="D22" s="320" t="s">
        <v>99</v>
      </c>
      <c r="E22" s="321"/>
      <c r="F22" s="321"/>
      <c r="G22" s="322"/>
      <c r="H22" s="329">
        <f>_!D19</f>
        <v>232.03400000000002</v>
      </c>
    </row>
    <row r="23" spans="1:8" ht="12.75" customHeight="1" x14ac:dyDescent="0.2">
      <c r="A23" s="341"/>
      <c r="B23" s="341"/>
      <c r="C23" s="342"/>
      <c r="D23" s="323"/>
      <c r="E23" s="324"/>
      <c r="F23" s="324"/>
      <c r="G23" s="325"/>
      <c r="H23" s="238"/>
    </row>
    <row r="24" spans="1:8" ht="12.75" customHeight="1" x14ac:dyDescent="0.2">
      <c r="A24" s="341"/>
      <c r="B24" s="341"/>
      <c r="C24" s="342"/>
      <c r="D24" s="323"/>
      <c r="E24" s="324"/>
      <c r="F24" s="324"/>
      <c r="G24" s="325"/>
      <c r="H24" s="238"/>
    </row>
    <row r="25" spans="1:8" ht="12.75" customHeight="1" x14ac:dyDescent="0.2">
      <c r="A25" s="341"/>
      <c r="B25" s="341"/>
      <c r="C25" s="342"/>
      <c r="D25" s="323"/>
      <c r="E25" s="324"/>
      <c r="F25" s="324"/>
      <c r="G25" s="325"/>
      <c r="H25" s="238"/>
    </row>
    <row r="26" spans="1:8" ht="12.75" customHeight="1" x14ac:dyDescent="0.2">
      <c r="A26" s="341"/>
      <c r="B26" s="341"/>
      <c r="C26" s="342"/>
      <c r="D26" s="323"/>
      <c r="E26" s="324"/>
      <c r="F26" s="324"/>
      <c r="G26" s="325"/>
      <c r="H26" s="238"/>
    </row>
    <row r="27" spans="1:8" ht="12.75" customHeight="1" thickBot="1" x14ac:dyDescent="0.25">
      <c r="A27" s="343"/>
      <c r="B27" s="343"/>
      <c r="C27" s="344"/>
      <c r="D27" s="326"/>
      <c r="E27" s="327"/>
      <c r="F27" s="327"/>
      <c r="G27" s="328"/>
      <c r="H27" s="330"/>
    </row>
    <row r="28" spans="1:8" ht="12.75" customHeight="1" thickTop="1" x14ac:dyDescent="0.2">
      <c r="A28" s="331" t="s">
        <v>100</v>
      </c>
      <c r="B28" s="332"/>
      <c r="C28" s="332"/>
      <c r="D28" s="308" t="s">
        <v>332</v>
      </c>
      <c r="E28" s="309"/>
      <c r="F28" s="309"/>
      <c r="G28" s="47"/>
      <c r="H28" s="315">
        <f>_!D19</f>
        <v>232.03400000000002</v>
      </c>
    </row>
    <row r="29" spans="1:8" ht="12.75" customHeight="1" x14ac:dyDescent="0.2">
      <c r="A29" s="333"/>
      <c r="B29" s="334"/>
      <c r="C29" s="334"/>
      <c r="D29" s="310"/>
      <c r="E29" s="287"/>
      <c r="F29" s="287"/>
      <c r="G29" s="46"/>
      <c r="H29" s="316"/>
    </row>
    <row r="30" spans="1:8" ht="12.75" customHeight="1" x14ac:dyDescent="0.2">
      <c r="A30" s="333"/>
      <c r="B30" s="334"/>
      <c r="C30" s="334"/>
      <c r="D30" s="310"/>
      <c r="E30" s="287"/>
      <c r="F30" s="287"/>
      <c r="G30" s="46"/>
      <c r="H30" s="317"/>
    </row>
    <row r="31" spans="1:8" ht="12.75" customHeight="1" x14ac:dyDescent="0.2">
      <c r="A31" s="333"/>
      <c r="B31" s="334"/>
      <c r="C31" s="334"/>
      <c r="D31" s="310"/>
      <c r="E31" s="287"/>
      <c r="F31" s="287"/>
      <c r="G31" s="46"/>
      <c r="H31" s="317"/>
    </row>
    <row r="32" spans="1:8" ht="12.75" customHeight="1" x14ac:dyDescent="0.2">
      <c r="A32" s="335"/>
      <c r="B32" s="336"/>
      <c r="C32" s="336"/>
      <c r="D32" s="310"/>
      <c r="E32" s="287"/>
      <c r="F32" s="287"/>
      <c r="G32" s="313"/>
      <c r="H32" s="318"/>
    </row>
    <row r="33" spans="1:8" ht="12.75" customHeight="1" x14ac:dyDescent="0.2">
      <c r="A33" s="335"/>
      <c r="B33" s="336"/>
      <c r="C33" s="336"/>
      <c r="D33" s="310"/>
      <c r="E33" s="287"/>
      <c r="F33" s="287"/>
      <c r="G33" s="313"/>
      <c r="H33" s="318"/>
    </row>
    <row r="34" spans="1:8" ht="12.75" customHeight="1" thickBot="1" x14ac:dyDescent="0.25">
      <c r="A34" s="337"/>
      <c r="B34" s="338"/>
      <c r="C34" s="338"/>
      <c r="D34" s="311"/>
      <c r="E34" s="312"/>
      <c r="F34" s="312"/>
      <c r="G34" s="314"/>
      <c r="H34" s="319"/>
    </row>
    <row r="35" spans="1:8" ht="12.75" customHeight="1" thickTop="1" x14ac:dyDescent="0.2">
      <c r="A35" s="331" t="s">
        <v>101</v>
      </c>
      <c r="B35" s="332"/>
      <c r="C35" s="332"/>
      <c r="D35" s="308" t="s">
        <v>333</v>
      </c>
      <c r="E35" s="309"/>
      <c r="F35" s="309"/>
      <c r="G35" s="47"/>
      <c r="H35" s="315">
        <f>_!D19</f>
        <v>232.03400000000002</v>
      </c>
    </row>
    <row r="36" spans="1:8" ht="12.75" customHeight="1" x14ac:dyDescent="0.2">
      <c r="A36" s="333"/>
      <c r="B36" s="334"/>
      <c r="C36" s="334"/>
      <c r="D36" s="310"/>
      <c r="E36" s="287"/>
      <c r="F36" s="287"/>
      <c r="G36" s="46"/>
      <c r="H36" s="316"/>
    </row>
    <row r="37" spans="1:8" ht="12.75" customHeight="1" x14ac:dyDescent="0.2">
      <c r="A37" s="333"/>
      <c r="B37" s="334"/>
      <c r="C37" s="334"/>
      <c r="D37" s="310"/>
      <c r="E37" s="287"/>
      <c r="F37" s="287"/>
      <c r="G37" s="46"/>
      <c r="H37" s="317"/>
    </row>
    <row r="38" spans="1:8" ht="12.75" customHeight="1" x14ac:dyDescent="0.2">
      <c r="A38" s="333"/>
      <c r="B38" s="334"/>
      <c r="C38" s="334"/>
      <c r="D38" s="310"/>
      <c r="E38" s="287"/>
      <c r="F38" s="287"/>
      <c r="G38" s="46"/>
      <c r="H38" s="317"/>
    </row>
    <row r="39" spans="1:8" ht="12.75" customHeight="1" x14ac:dyDescent="0.2">
      <c r="A39" s="335"/>
      <c r="B39" s="336"/>
      <c r="C39" s="336"/>
      <c r="D39" s="310"/>
      <c r="E39" s="287"/>
      <c r="F39" s="287"/>
      <c r="G39" s="313"/>
      <c r="H39" s="318"/>
    </row>
    <row r="40" spans="1:8" ht="12.75" customHeight="1" x14ac:dyDescent="0.2">
      <c r="A40" s="335"/>
      <c r="B40" s="336"/>
      <c r="C40" s="336"/>
      <c r="D40" s="310"/>
      <c r="E40" s="287"/>
      <c r="F40" s="287"/>
      <c r="G40" s="313"/>
      <c r="H40" s="318"/>
    </row>
    <row r="41" spans="1:8" ht="12.75" customHeight="1" thickBot="1" x14ac:dyDescent="0.25">
      <c r="A41" s="337"/>
      <c r="B41" s="338"/>
      <c r="C41" s="338"/>
      <c r="D41" s="311"/>
      <c r="E41" s="312"/>
      <c r="F41" s="312"/>
      <c r="G41" s="314"/>
      <c r="H41" s="319"/>
    </row>
    <row r="42" spans="1:8" ht="12.75" customHeight="1" thickTop="1" x14ac:dyDescent="0.2">
      <c r="A42" s="32"/>
      <c r="B42" s="32"/>
      <c r="C42" s="32"/>
      <c r="D42" s="32"/>
      <c r="E42" s="32"/>
      <c r="F42" s="32"/>
      <c r="G42" s="32"/>
      <c r="H42" s="32"/>
    </row>
    <row r="43" spans="1:8" ht="12.75" customHeight="1" x14ac:dyDescent="0.2">
      <c r="A43" s="33" t="s">
        <v>77</v>
      </c>
      <c r="B43" s="32"/>
      <c r="C43" s="32"/>
      <c r="D43" s="32"/>
      <c r="E43" s="32"/>
      <c r="F43" s="32"/>
      <c r="G43" s="32"/>
      <c r="H43" s="32"/>
    </row>
    <row r="44" spans="1:8" x14ac:dyDescent="0.2">
      <c r="A44" s="215" t="s">
        <v>218</v>
      </c>
      <c r="B44" s="216"/>
      <c r="C44" s="217"/>
      <c r="D44" s="212">
        <v>6</v>
      </c>
      <c r="E44" s="213"/>
      <c r="F44" s="213"/>
      <c r="G44" s="213"/>
      <c r="H44" s="214"/>
    </row>
    <row r="45" spans="1:8" x14ac:dyDescent="0.2">
      <c r="A45" s="209" t="s">
        <v>222</v>
      </c>
      <c r="B45" s="210"/>
      <c r="C45" s="211"/>
      <c r="D45" s="212">
        <v>6</v>
      </c>
      <c r="E45" s="213"/>
      <c r="F45" s="213"/>
      <c r="G45" s="213"/>
      <c r="H45" s="214"/>
    </row>
    <row r="46" spans="1:8" ht="15" x14ac:dyDescent="0.2">
      <c r="A46" s="35"/>
      <c r="B46" s="36"/>
      <c r="C46" s="37"/>
      <c r="D46" s="212" t="s">
        <v>94</v>
      </c>
      <c r="E46" s="249"/>
      <c r="F46" s="249"/>
      <c r="G46" s="249"/>
      <c r="H46" s="250"/>
    </row>
    <row r="47" spans="1:8" x14ac:dyDescent="0.2">
      <c r="A47" s="215" t="s">
        <v>220</v>
      </c>
      <c r="B47" s="216"/>
      <c r="C47" s="217"/>
      <c r="D47" s="212">
        <v>2</v>
      </c>
      <c r="E47" s="213"/>
      <c r="F47" s="213"/>
      <c r="G47" s="213"/>
      <c r="H47" s="214"/>
    </row>
    <row r="48" spans="1:8" x14ac:dyDescent="0.2">
      <c r="A48" s="215" t="s">
        <v>223</v>
      </c>
      <c r="B48" s="216"/>
      <c r="C48" s="217"/>
      <c r="D48" s="213">
        <v>3</v>
      </c>
      <c r="E48" s="213"/>
      <c r="F48" s="213"/>
      <c r="G48" s="213"/>
      <c r="H48" s="214"/>
    </row>
    <row r="49" spans="1:8" x14ac:dyDescent="0.2">
      <c r="A49" s="218"/>
      <c r="B49" s="219"/>
      <c r="C49" s="220"/>
      <c r="D49" s="258" t="s">
        <v>96</v>
      </c>
      <c r="E49" s="300"/>
      <c r="F49" s="300"/>
      <c r="G49" s="300"/>
      <c r="H49" s="301"/>
    </row>
    <row r="50" spans="1:8" x14ac:dyDescent="0.2">
      <c r="A50" s="297"/>
      <c r="B50" s="298"/>
      <c r="C50" s="299"/>
      <c r="D50" s="264"/>
      <c r="E50" s="265"/>
      <c r="F50" s="265"/>
      <c r="G50" s="265"/>
      <c r="H50" s="266"/>
    </row>
    <row r="51" spans="1:8" x14ac:dyDescent="0.2">
      <c r="A51" s="209" t="s">
        <v>75</v>
      </c>
      <c r="B51" s="210"/>
      <c r="C51" s="211"/>
      <c r="D51" s="212" t="s">
        <v>31</v>
      </c>
      <c r="E51" s="213"/>
      <c r="F51" s="213"/>
      <c r="G51" s="213"/>
      <c r="H51" s="214"/>
    </row>
    <row r="52" spans="1:8" x14ac:dyDescent="0.2">
      <c r="A52" s="209" t="s">
        <v>76</v>
      </c>
      <c r="B52" s="210"/>
      <c r="C52" s="211"/>
      <c r="D52" s="212" t="s">
        <v>102</v>
      </c>
      <c r="E52" s="213"/>
      <c r="F52" s="213"/>
      <c r="G52" s="213"/>
      <c r="H52" s="214"/>
    </row>
    <row r="53" spans="1:8" x14ac:dyDescent="0.2">
      <c r="A53" s="209" t="s">
        <v>9</v>
      </c>
      <c r="B53" s="210"/>
      <c r="C53" s="211"/>
      <c r="D53" s="212" t="s">
        <v>178</v>
      </c>
      <c r="E53" s="213"/>
      <c r="F53" s="213"/>
      <c r="G53" s="213"/>
      <c r="H53" s="214"/>
    </row>
    <row r="54" spans="1:8" x14ac:dyDescent="0.2">
      <c r="A54" s="23"/>
      <c r="B54" s="23"/>
      <c r="C54" s="32"/>
      <c r="D54" s="32"/>
      <c r="E54" s="32"/>
      <c r="F54" s="32"/>
      <c r="G54" s="32"/>
      <c r="H54" s="32"/>
    </row>
    <row r="55" spans="1:8" x14ac:dyDescent="0.2">
      <c r="A55" s="282" t="s">
        <v>11</v>
      </c>
      <c r="B55" s="282"/>
      <c r="C55" s="282"/>
      <c r="D55" s="282"/>
      <c r="E55" s="32"/>
      <c r="F55" s="32"/>
      <c r="G55" s="32"/>
      <c r="H55" s="32"/>
    </row>
    <row r="56" spans="1:8" x14ac:dyDescent="0.2">
      <c r="A56" s="276" t="s">
        <v>216</v>
      </c>
      <c r="B56" s="277"/>
      <c r="C56" s="278"/>
      <c r="D56" s="276" t="s">
        <v>27</v>
      </c>
      <c r="E56" s="277"/>
      <c r="F56" s="277"/>
      <c r="G56" s="277"/>
      <c r="H56" s="278"/>
    </row>
    <row r="57" spans="1:8" ht="12.75" customHeight="1" x14ac:dyDescent="0.2">
      <c r="A57" s="279"/>
      <c r="B57" s="280"/>
      <c r="C57" s="281"/>
      <c r="D57" s="279"/>
      <c r="E57" s="280"/>
      <c r="F57" s="280"/>
      <c r="G57" s="280"/>
      <c r="H57" s="281"/>
    </row>
    <row r="58" spans="1:8" ht="12.75" customHeight="1" x14ac:dyDescent="0.2">
      <c r="A58" s="276" t="s">
        <v>103</v>
      </c>
      <c r="B58" s="277"/>
      <c r="C58" s="278"/>
      <c r="D58" s="276" t="s">
        <v>17</v>
      </c>
      <c r="E58" s="277"/>
      <c r="F58" s="277"/>
      <c r="G58" s="277"/>
      <c r="H58" s="278"/>
    </row>
    <row r="59" spans="1:8" ht="12.75" customHeight="1" x14ac:dyDescent="0.2">
      <c r="A59" s="279"/>
      <c r="B59" s="280"/>
      <c r="C59" s="281"/>
      <c r="D59" s="279"/>
      <c r="E59" s="280"/>
      <c r="F59" s="280"/>
      <c r="G59" s="280"/>
      <c r="H59" s="281"/>
    </row>
    <row r="60" spans="1:8" ht="12.75" customHeight="1" x14ac:dyDescent="0.2">
      <c r="A60" s="23"/>
      <c r="B60" s="23"/>
      <c r="C60" s="32"/>
      <c r="D60" s="32"/>
      <c r="E60" s="32"/>
      <c r="F60" s="32"/>
      <c r="G60" s="32"/>
      <c r="H60" s="32"/>
    </row>
    <row r="61" spans="1:8" x14ac:dyDescent="0.2">
      <c r="A61" s="282" t="s">
        <v>13</v>
      </c>
      <c r="B61" s="282"/>
      <c r="C61" s="282"/>
      <c r="D61" s="282"/>
      <c r="E61" s="32"/>
      <c r="F61" s="32"/>
      <c r="G61" s="32"/>
      <c r="H61" s="32"/>
    </row>
    <row r="62" spans="1:8" x14ac:dyDescent="0.2">
      <c r="A62" s="276" t="s">
        <v>89</v>
      </c>
      <c r="B62" s="277"/>
      <c r="C62" s="278"/>
      <c r="D62" s="276" t="s">
        <v>90</v>
      </c>
      <c r="E62" s="277"/>
      <c r="F62" s="277"/>
      <c r="G62" s="277"/>
      <c r="H62" s="278"/>
    </row>
    <row r="63" spans="1:8" ht="12.75" customHeight="1" x14ac:dyDescent="0.2">
      <c r="A63" s="279"/>
      <c r="B63" s="280"/>
      <c r="C63" s="281"/>
      <c r="D63" s="279"/>
      <c r="E63" s="280"/>
      <c r="F63" s="280"/>
      <c r="G63" s="280"/>
      <c r="H63" s="281"/>
    </row>
    <row r="64" spans="1:8" ht="12.75" customHeight="1" x14ac:dyDescent="0.2">
      <c r="A64" s="209" t="s">
        <v>217</v>
      </c>
      <c r="B64" s="210"/>
      <c r="C64" s="211"/>
      <c r="D64" s="283" t="s">
        <v>10</v>
      </c>
      <c r="E64" s="284"/>
      <c r="F64" s="284"/>
      <c r="G64" s="284"/>
      <c r="H64" s="285"/>
    </row>
    <row r="65" spans="1:8" ht="15" customHeight="1" x14ac:dyDescent="0.2">
      <c r="A65" s="23"/>
      <c r="B65" s="23"/>
      <c r="C65" s="32"/>
      <c r="D65" s="32"/>
      <c r="E65" s="32"/>
      <c r="F65" s="32"/>
      <c r="G65" s="32"/>
      <c r="H65" s="32"/>
    </row>
    <row r="66" spans="1:8" x14ac:dyDescent="0.2">
      <c r="A66" s="24" t="s">
        <v>14</v>
      </c>
      <c r="B66" s="23"/>
      <c r="C66" s="32"/>
      <c r="D66" s="32"/>
      <c r="E66" s="32"/>
      <c r="F66" s="32"/>
      <c r="G66" s="32"/>
      <c r="H66" s="32"/>
    </row>
    <row r="67" spans="1:8" ht="15" x14ac:dyDescent="0.25">
      <c r="A67" s="305" t="s">
        <v>18</v>
      </c>
      <c r="B67" s="306"/>
      <c r="C67" s="307"/>
      <c r="D67" s="305" t="s">
        <v>19</v>
      </c>
      <c r="E67" s="306"/>
      <c r="F67" s="306"/>
      <c r="G67" s="306"/>
      <c r="H67" s="307"/>
    </row>
  </sheetData>
  <sheetProtection password="C71A" sheet="1" objects="1" scenarios="1"/>
  <customSheetViews>
    <customSheetView guid="{11D08DB2-E31A-4B7D-96E3-15D146D9C90A}"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 topLeftCell="A25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43">
    <mergeCell ref="A28:C34"/>
    <mergeCell ref="D45:H45"/>
    <mergeCell ref="A62:C63"/>
    <mergeCell ref="D62:H63"/>
    <mergeCell ref="A53:C53"/>
    <mergeCell ref="D53:H53"/>
    <mergeCell ref="A55:D55"/>
    <mergeCell ref="A56:C57"/>
    <mergeCell ref="D56:H57"/>
    <mergeCell ref="D52:H52"/>
    <mergeCell ref="A58:C59"/>
    <mergeCell ref="A45:C45"/>
    <mergeCell ref="D46:H46"/>
    <mergeCell ref="A48:C50"/>
    <mergeCell ref="D48:H48"/>
    <mergeCell ref="D58:H59"/>
    <mergeCell ref="A44:C44"/>
    <mergeCell ref="D15:H15"/>
    <mergeCell ref="D44:H44"/>
    <mergeCell ref="D28:F34"/>
    <mergeCell ref="G32:G34"/>
    <mergeCell ref="H35:H41"/>
    <mergeCell ref="D35:F41"/>
    <mergeCell ref="D16:G21"/>
    <mergeCell ref="H22:H27"/>
    <mergeCell ref="A35:C41"/>
    <mergeCell ref="G39:G41"/>
    <mergeCell ref="H28:H34"/>
    <mergeCell ref="A16:C21"/>
    <mergeCell ref="A22:C27"/>
    <mergeCell ref="D22:G27"/>
    <mergeCell ref="H16:H21"/>
    <mergeCell ref="A67:C67"/>
    <mergeCell ref="D67:H67"/>
    <mergeCell ref="A47:C47"/>
    <mergeCell ref="D47:H47"/>
    <mergeCell ref="A52:C52"/>
    <mergeCell ref="D49:H50"/>
    <mergeCell ref="A64:C64"/>
    <mergeCell ref="D64:H64"/>
    <mergeCell ref="A61:D61"/>
    <mergeCell ref="A51:C51"/>
    <mergeCell ref="D51:H51"/>
  </mergeCells>
  <phoneticPr fontId="2" type="noConversion"/>
  <pageMargins left="0.75" right="0.75" top="1" bottom="1" header="0.5" footer="0.5"/>
  <pageSetup paperSize="9" orientation="portrait" verticalDpi="0" r:id="rId5"/>
  <headerFooter alignWithMargins="0"/>
  <ignoredErrors>
    <ignoredError sqref="H22" formula="1"/>
  </ignoredErrors>
  <drawing r:id="rId6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9"/>
  </sheetPr>
  <dimension ref="A15:H42"/>
  <sheetViews>
    <sheetView workbookViewId="0"/>
  </sheetViews>
  <sheetFormatPr defaultRowHeight="12.75" x14ac:dyDescent="0.2"/>
  <cols>
    <col min="1" max="16384" width="9.140625" style="4"/>
  </cols>
  <sheetData>
    <row r="15" spans="1:8" ht="15" x14ac:dyDescent="0.2">
      <c r="A15" s="33" t="s">
        <v>12</v>
      </c>
      <c r="B15" s="32"/>
      <c r="C15" s="32"/>
      <c r="D15" s="242" t="s">
        <v>282</v>
      </c>
      <c r="E15" s="243"/>
      <c r="F15" s="243"/>
      <c r="G15" s="243"/>
      <c r="H15" s="243"/>
    </row>
    <row r="16" spans="1:8" x14ac:dyDescent="0.2">
      <c r="A16" s="215" t="s">
        <v>104</v>
      </c>
      <c r="B16" s="216"/>
      <c r="C16" s="217"/>
      <c r="D16" s="276" t="s">
        <v>316</v>
      </c>
      <c r="E16" s="277"/>
      <c r="F16" s="277"/>
      <c r="G16" s="278"/>
      <c r="H16" s="237">
        <f>_!D43</f>
        <v>91.712499999999991</v>
      </c>
    </row>
    <row r="17" spans="1:8" x14ac:dyDescent="0.2">
      <c r="A17" s="289"/>
      <c r="B17" s="290"/>
      <c r="C17" s="293"/>
      <c r="D17" s="347"/>
      <c r="E17" s="348"/>
      <c r="F17" s="348"/>
      <c r="G17" s="349"/>
      <c r="H17" s="238"/>
    </row>
    <row r="18" spans="1:8" x14ac:dyDescent="0.2">
      <c r="A18" s="209" t="s">
        <v>105</v>
      </c>
      <c r="B18" s="210"/>
      <c r="C18" s="211"/>
      <c r="D18" s="283" t="s">
        <v>177</v>
      </c>
      <c r="E18" s="284"/>
      <c r="F18" s="284"/>
      <c r="G18" s="285"/>
      <c r="H18" s="81">
        <f>_!D46</f>
        <v>93.126999999999995</v>
      </c>
    </row>
    <row r="19" spans="1:8" x14ac:dyDescent="0.2">
      <c r="A19" s="209" t="s">
        <v>106</v>
      </c>
      <c r="B19" s="210"/>
      <c r="C19" s="211"/>
      <c r="D19" s="283" t="s">
        <v>317</v>
      </c>
      <c r="E19" s="284"/>
      <c r="F19" s="284"/>
      <c r="G19" s="285"/>
      <c r="H19" s="81">
        <f>_!D42</f>
        <v>89.699999999999989</v>
      </c>
    </row>
    <row r="20" spans="1:8" x14ac:dyDescent="0.2">
      <c r="A20" s="215" t="s">
        <v>107</v>
      </c>
      <c r="B20" s="216"/>
      <c r="C20" s="217"/>
      <c r="D20" s="276" t="s">
        <v>110</v>
      </c>
      <c r="E20" s="345"/>
      <c r="F20" s="345"/>
      <c r="G20" s="346"/>
      <c r="H20" s="237">
        <f>_!D44</f>
        <v>114.5975</v>
      </c>
    </row>
    <row r="21" spans="1:8" x14ac:dyDescent="0.2">
      <c r="A21" s="289"/>
      <c r="B21" s="290"/>
      <c r="C21" s="293"/>
      <c r="D21" s="347"/>
      <c r="E21" s="348"/>
      <c r="F21" s="348"/>
      <c r="G21" s="349"/>
      <c r="H21" s="238"/>
    </row>
    <row r="22" spans="1:8" x14ac:dyDescent="0.2">
      <c r="A22" s="215" t="s">
        <v>108</v>
      </c>
      <c r="B22" s="216"/>
      <c r="C22" s="217"/>
      <c r="D22" s="276" t="s">
        <v>111</v>
      </c>
      <c r="E22" s="345"/>
      <c r="F22" s="345"/>
      <c r="G22" s="346"/>
      <c r="H22" s="237">
        <f>_!D45</f>
        <v>127.32799999999999</v>
      </c>
    </row>
    <row r="23" spans="1:8" x14ac:dyDescent="0.2">
      <c r="A23" s="289"/>
      <c r="B23" s="290"/>
      <c r="C23" s="293"/>
      <c r="D23" s="347"/>
      <c r="E23" s="348"/>
      <c r="F23" s="348"/>
      <c r="G23" s="349"/>
      <c r="H23" s="239"/>
    </row>
    <row r="24" spans="1:8" x14ac:dyDescent="0.2">
      <c r="A24" s="209" t="s">
        <v>280</v>
      </c>
      <c r="B24" s="210"/>
      <c r="C24" s="211"/>
      <c r="D24" s="283" t="s">
        <v>264</v>
      </c>
      <c r="E24" s="284"/>
      <c r="F24" s="284"/>
      <c r="G24" s="285"/>
      <c r="H24" s="80">
        <f>_!D47</f>
        <v>75.06049999999999</v>
      </c>
    </row>
    <row r="25" spans="1:8" x14ac:dyDescent="0.2">
      <c r="A25" s="22"/>
      <c r="B25" s="22"/>
      <c r="C25" s="22"/>
      <c r="D25" s="38"/>
      <c r="E25" s="38"/>
      <c r="F25" s="38"/>
      <c r="G25" s="38"/>
      <c r="H25" s="23"/>
    </row>
    <row r="26" spans="1:8" x14ac:dyDescent="0.2">
      <c r="A26" s="33" t="s">
        <v>77</v>
      </c>
      <c r="B26" s="32"/>
      <c r="C26" s="32"/>
      <c r="D26" s="32"/>
      <c r="E26" s="32"/>
      <c r="F26" s="32"/>
      <c r="G26" s="32"/>
      <c r="H26" s="32"/>
    </row>
    <row r="27" spans="1:8" ht="15" x14ac:dyDescent="0.2">
      <c r="A27" s="209" t="s">
        <v>219</v>
      </c>
      <c r="B27" s="210"/>
      <c r="C27" s="211"/>
      <c r="D27" s="212" t="s">
        <v>112</v>
      </c>
      <c r="E27" s="249"/>
      <c r="F27" s="249"/>
      <c r="G27" s="249"/>
      <c r="H27" s="250"/>
    </row>
    <row r="28" spans="1:8" ht="15" x14ac:dyDescent="0.2">
      <c r="A28" s="215" t="s">
        <v>224</v>
      </c>
      <c r="B28" s="216"/>
      <c r="C28" s="217"/>
      <c r="D28" s="212" t="s">
        <v>112</v>
      </c>
      <c r="E28" s="249"/>
      <c r="F28" s="249"/>
      <c r="G28" s="249"/>
      <c r="H28" s="250"/>
    </row>
    <row r="29" spans="1:8" ht="15" x14ac:dyDescent="0.2">
      <c r="A29" s="215" t="s">
        <v>223</v>
      </c>
      <c r="B29" s="216"/>
      <c r="C29" s="217"/>
      <c r="D29" s="212" t="s">
        <v>112</v>
      </c>
      <c r="E29" s="249"/>
      <c r="F29" s="249"/>
      <c r="G29" s="249"/>
      <c r="H29" s="250"/>
    </row>
    <row r="30" spans="1:8" x14ac:dyDescent="0.2">
      <c r="A30" s="209" t="s">
        <v>76</v>
      </c>
      <c r="B30" s="210"/>
      <c r="C30" s="211"/>
      <c r="D30" s="212" t="s">
        <v>93</v>
      </c>
      <c r="E30" s="213"/>
      <c r="F30" s="213"/>
      <c r="G30" s="213"/>
      <c r="H30" s="214"/>
    </row>
    <row r="31" spans="1:8" x14ac:dyDescent="0.2">
      <c r="A31" s="23"/>
      <c r="B31" s="23"/>
      <c r="C31" s="32"/>
      <c r="D31" s="32"/>
      <c r="E31" s="32"/>
      <c r="F31" s="32"/>
      <c r="G31" s="32"/>
      <c r="H31" s="32"/>
    </row>
    <row r="32" spans="1:8" x14ac:dyDescent="0.2">
      <c r="A32" s="282" t="s">
        <v>11</v>
      </c>
      <c r="B32" s="282"/>
      <c r="C32" s="282"/>
      <c r="D32" s="282"/>
      <c r="E32" s="32"/>
      <c r="F32" s="32"/>
      <c r="G32" s="32"/>
      <c r="H32" s="32"/>
    </row>
    <row r="33" spans="1:8" x14ac:dyDescent="0.2">
      <c r="A33" s="276" t="s">
        <v>406</v>
      </c>
      <c r="B33" s="277"/>
      <c r="C33" s="278"/>
      <c r="D33" s="276" t="s">
        <v>20</v>
      </c>
      <c r="E33" s="277"/>
      <c r="F33" s="277"/>
      <c r="G33" s="277"/>
      <c r="H33" s="278"/>
    </row>
    <row r="34" spans="1:8" x14ac:dyDescent="0.2">
      <c r="A34" s="279"/>
      <c r="B34" s="280"/>
      <c r="C34" s="281"/>
      <c r="D34" s="279"/>
      <c r="E34" s="280"/>
      <c r="F34" s="280"/>
      <c r="G34" s="280"/>
      <c r="H34" s="281"/>
    </row>
    <row r="35" spans="1:8" x14ac:dyDescent="0.2">
      <c r="A35" s="23"/>
      <c r="B35" s="23"/>
      <c r="C35" s="32"/>
      <c r="D35" s="32"/>
      <c r="E35" s="32"/>
      <c r="F35" s="32"/>
      <c r="G35" s="32"/>
      <c r="H35" s="32"/>
    </row>
    <row r="36" spans="1:8" x14ac:dyDescent="0.2">
      <c r="A36" s="24" t="s">
        <v>14</v>
      </c>
      <c r="B36" s="23"/>
      <c r="C36" s="32"/>
      <c r="D36" s="32"/>
      <c r="E36" s="32"/>
      <c r="F36" s="32"/>
      <c r="G36" s="32"/>
      <c r="H36" s="32"/>
    </row>
    <row r="37" spans="1:8" x14ac:dyDescent="0.2">
      <c r="A37" s="1" t="s">
        <v>90</v>
      </c>
    </row>
    <row r="38" spans="1:8" x14ac:dyDescent="0.2">
      <c r="A38" s="1" t="s">
        <v>133</v>
      </c>
    </row>
    <row r="39" spans="1:8" x14ac:dyDescent="0.2">
      <c r="A39" s="22"/>
      <c r="B39" s="22"/>
      <c r="C39" s="22"/>
      <c r="D39" s="39"/>
      <c r="E39" s="39"/>
      <c r="F39" s="39"/>
      <c r="G39" s="39"/>
      <c r="H39" s="39"/>
    </row>
    <row r="40" spans="1:8" x14ac:dyDescent="0.2">
      <c r="A40" s="2" t="s">
        <v>26</v>
      </c>
      <c r="B40" s="2"/>
    </row>
    <row r="41" spans="1:8" x14ac:dyDescent="0.2">
      <c r="A41" s="1" t="s">
        <v>109</v>
      </c>
    </row>
    <row r="42" spans="1:8" x14ac:dyDescent="0.2">
      <c r="A42" s="1" t="s">
        <v>265</v>
      </c>
    </row>
  </sheetData>
  <sheetProtection password="C71A" sheet="1" objects="1" scenarios="1"/>
  <customSheetViews>
    <customSheetView guid="{11D08DB2-E31A-4B7D-96E3-15D146D9C90A}"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27">
    <mergeCell ref="D15:H15"/>
    <mergeCell ref="A18:C18"/>
    <mergeCell ref="D18:G18"/>
    <mergeCell ref="A19:C19"/>
    <mergeCell ref="D19:G19"/>
    <mergeCell ref="D16:G17"/>
    <mergeCell ref="A16:C17"/>
    <mergeCell ref="H16:H17"/>
    <mergeCell ref="A22:C23"/>
    <mergeCell ref="H20:H21"/>
    <mergeCell ref="H22:H23"/>
    <mergeCell ref="A24:C24"/>
    <mergeCell ref="D24:G24"/>
    <mergeCell ref="A20:C21"/>
    <mergeCell ref="D22:G23"/>
    <mergeCell ref="D20:G21"/>
    <mergeCell ref="A32:D32"/>
    <mergeCell ref="A33:C34"/>
    <mergeCell ref="D33:H34"/>
    <mergeCell ref="A27:C27"/>
    <mergeCell ref="D27:H27"/>
    <mergeCell ref="A29:C29"/>
    <mergeCell ref="D29:H29"/>
    <mergeCell ref="A28:C28"/>
    <mergeCell ref="D28:H28"/>
    <mergeCell ref="A30:C30"/>
    <mergeCell ref="D30:H30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indexed="9"/>
  </sheetPr>
  <dimension ref="A15:I28"/>
  <sheetViews>
    <sheetView zoomScaleNormal="100" workbookViewId="0"/>
  </sheetViews>
  <sheetFormatPr defaultRowHeight="12.75" x14ac:dyDescent="0.2"/>
  <cols>
    <col min="1" max="16384" width="9.140625" style="4"/>
  </cols>
  <sheetData>
    <row r="15" spans="1:8" ht="15" x14ac:dyDescent="0.2">
      <c r="A15" s="33" t="s">
        <v>12</v>
      </c>
      <c r="B15" s="32"/>
      <c r="C15" s="32"/>
      <c r="D15" s="242" t="s">
        <v>282</v>
      </c>
      <c r="E15" s="243"/>
      <c r="F15" s="243"/>
      <c r="G15" s="243"/>
      <c r="H15" s="243"/>
    </row>
    <row r="16" spans="1:8" x14ac:dyDescent="0.2">
      <c r="A16" s="215" t="s">
        <v>57</v>
      </c>
      <c r="B16" s="216"/>
      <c r="C16" s="217"/>
      <c r="D16" s="276" t="s">
        <v>115</v>
      </c>
      <c r="E16" s="277"/>
      <c r="F16" s="277"/>
      <c r="G16" s="278"/>
      <c r="H16" s="237">
        <f>_!D51</f>
        <v>27.725962499999998</v>
      </c>
    </row>
    <row r="17" spans="1:9" x14ac:dyDescent="0.2">
      <c r="A17" s="289"/>
      <c r="B17" s="290"/>
      <c r="C17" s="293"/>
      <c r="D17" s="347"/>
      <c r="E17" s="348"/>
      <c r="F17" s="348"/>
      <c r="G17" s="349"/>
      <c r="H17" s="239"/>
    </row>
    <row r="19" spans="1:9" x14ac:dyDescent="0.2">
      <c r="A19" s="33" t="s">
        <v>77</v>
      </c>
      <c r="B19" s="32"/>
      <c r="C19" s="32"/>
      <c r="D19" s="32"/>
      <c r="E19" s="32"/>
      <c r="F19" s="32"/>
      <c r="G19" s="32"/>
      <c r="H19" s="32"/>
    </row>
    <row r="20" spans="1:9" x14ac:dyDescent="0.2">
      <c r="A20" s="233" t="s">
        <v>113</v>
      </c>
      <c r="B20" s="233"/>
      <c r="C20" s="233"/>
      <c r="D20" s="257" t="s">
        <v>114</v>
      </c>
      <c r="E20" s="257"/>
      <c r="F20" s="257"/>
      <c r="G20" s="257"/>
      <c r="H20" s="257"/>
    </row>
    <row r="22" spans="1:9" x14ac:dyDescent="0.2">
      <c r="A22" s="2" t="s">
        <v>26</v>
      </c>
    </row>
    <row r="23" spans="1:9" x14ac:dyDescent="0.2">
      <c r="A23" s="4" t="s">
        <v>23</v>
      </c>
    </row>
    <row r="25" spans="1:9" x14ac:dyDescent="0.2">
      <c r="A25" s="2" t="s">
        <v>14</v>
      </c>
    </row>
    <row r="26" spans="1:9" x14ac:dyDescent="0.2">
      <c r="A26" s="1" t="s">
        <v>116</v>
      </c>
    </row>
    <row r="27" spans="1:9" ht="15" x14ac:dyDescent="0.25">
      <c r="A27" s="350" t="s">
        <v>17</v>
      </c>
      <c r="B27" s="351"/>
      <c r="C27" s="351"/>
      <c r="D27" s="351"/>
      <c r="E27" s="351"/>
      <c r="F27" s="351"/>
      <c r="G27" s="351"/>
      <c r="H27" s="351"/>
      <c r="I27" s="45"/>
    </row>
    <row r="28" spans="1:9" ht="15" x14ac:dyDescent="0.25">
      <c r="A28" s="351"/>
      <c r="B28" s="351"/>
      <c r="C28" s="351"/>
      <c r="D28" s="351"/>
      <c r="E28" s="351"/>
      <c r="F28" s="351"/>
      <c r="G28" s="351"/>
      <c r="H28" s="351"/>
      <c r="I28" s="45"/>
    </row>
  </sheetData>
  <sheetProtection password="C71A" sheet="1" objects="1" scenarios="1"/>
  <customSheetViews>
    <customSheetView guid="{11D08DB2-E31A-4B7D-96E3-15D146D9C90A}"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7">
    <mergeCell ref="A27:H28"/>
    <mergeCell ref="A20:C20"/>
    <mergeCell ref="D20:H20"/>
    <mergeCell ref="D15:H15"/>
    <mergeCell ref="H16:H17"/>
    <mergeCell ref="A16:C17"/>
    <mergeCell ref="D16:G17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indexed="9"/>
  </sheetPr>
  <dimension ref="A1:H25"/>
  <sheetViews>
    <sheetView workbookViewId="0"/>
  </sheetViews>
  <sheetFormatPr defaultRowHeight="12.75" x14ac:dyDescent="0.2"/>
  <cols>
    <col min="1" max="16384" width="9.140625" style="4"/>
  </cols>
  <sheetData>
    <row r="1" spans="1:8" ht="12.75" customHeight="1" x14ac:dyDescent="0.35">
      <c r="A1" s="43"/>
      <c r="B1" s="48"/>
      <c r="C1" s="48"/>
    </row>
    <row r="15" spans="1:8" ht="15" x14ac:dyDescent="0.2">
      <c r="A15" s="33" t="s">
        <v>12</v>
      </c>
      <c r="B15" s="32"/>
      <c r="C15" s="32"/>
      <c r="D15" s="242" t="s">
        <v>282</v>
      </c>
      <c r="E15" s="243"/>
      <c r="F15" s="243"/>
      <c r="G15" s="243"/>
      <c r="H15" s="243"/>
    </row>
    <row r="16" spans="1:8" x14ac:dyDescent="0.2">
      <c r="A16" s="215" t="s">
        <v>117</v>
      </c>
      <c r="B16" s="216"/>
      <c r="C16" s="217"/>
      <c r="D16" s="276" t="s">
        <v>118</v>
      </c>
      <c r="E16" s="277"/>
      <c r="F16" s="277"/>
      <c r="G16" s="278"/>
      <c r="H16" s="237">
        <f>_!D54</f>
        <v>10.20051</v>
      </c>
    </row>
    <row r="17" spans="1:8" x14ac:dyDescent="0.2">
      <c r="A17" s="289"/>
      <c r="B17" s="290"/>
      <c r="C17" s="293"/>
      <c r="D17" s="347"/>
      <c r="E17" s="348"/>
      <c r="F17" s="348"/>
      <c r="G17" s="349"/>
      <c r="H17" s="238"/>
    </row>
    <row r="18" spans="1:8" x14ac:dyDescent="0.2">
      <c r="A18" s="209" t="s">
        <v>120</v>
      </c>
      <c r="B18" s="210"/>
      <c r="C18" s="211"/>
      <c r="D18" s="283" t="s">
        <v>119</v>
      </c>
      <c r="E18" s="284"/>
      <c r="F18" s="284"/>
      <c r="G18" s="285"/>
      <c r="H18" s="80">
        <f>_!D54</f>
        <v>10.20051</v>
      </c>
    </row>
    <row r="19" spans="1:8" x14ac:dyDescent="0.2">
      <c r="H19" s="44"/>
    </row>
    <row r="20" spans="1:8" x14ac:dyDescent="0.2">
      <c r="A20" s="33" t="s">
        <v>77</v>
      </c>
      <c r="B20" s="32"/>
      <c r="C20" s="32"/>
      <c r="D20" s="32"/>
      <c r="E20" s="32"/>
      <c r="F20" s="32"/>
      <c r="G20" s="32"/>
      <c r="H20" s="32"/>
    </row>
    <row r="21" spans="1:8" x14ac:dyDescent="0.2">
      <c r="A21" s="209" t="s">
        <v>122</v>
      </c>
      <c r="B21" s="210"/>
      <c r="C21" s="211"/>
      <c r="D21" s="212" t="s">
        <v>121</v>
      </c>
      <c r="E21" s="213"/>
      <c r="F21" s="213"/>
      <c r="G21" s="213"/>
      <c r="H21" s="214"/>
    </row>
    <row r="23" spans="1:8" x14ac:dyDescent="0.2">
      <c r="A23" s="24" t="s">
        <v>14</v>
      </c>
    </row>
    <row r="24" spans="1:8" x14ac:dyDescent="0.2">
      <c r="A24" s="350" t="s">
        <v>175</v>
      </c>
      <c r="B24" s="351"/>
      <c r="C24" s="351"/>
      <c r="D24" s="351"/>
      <c r="E24" s="351"/>
      <c r="F24" s="351"/>
      <c r="G24" s="351"/>
      <c r="H24" s="351"/>
    </row>
    <row r="25" spans="1:8" x14ac:dyDescent="0.2">
      <c r="A25" s="351"/>
      <c r="B25" s="351"/>
      <c r="C25" s="351"/>
      <c r="D25" s="351"/>
      <c r="E25" s="351"/>
      <c r="F25" s="351"/>
      <c r="G25" s="351"/>
      <c r="H25" s="351"/>
    </row>
  </sheetData>
  <sheetProtection password="C71A" sheet="1" objects="1" scenarios="1"/>
  <customSheetViews>
    <customSheetView guid="{11D08DB2-E31A-4B7D-96E3-15D146D9C90A}">
      <pageMargins left="0.75" right="0.75" top="1" bottom="1" header="0.5" footer="0.5"/>
      <pageSetup paperSize="9" orientation="portrait" r:id="rId1"/>
      <headerFooter alignWithMargins="0"/>
    </customSheetView>
    <customSheetView guid="{7D664F49-CBB3-4B83-A19B-05FCB4570C5D}">
      <pageMargins left="0.75" right="0.75" top="1" bottom="1" header="0.5" footer="0.5"/>
      <pageSetup paperSize="9" orientation="portrait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r:id="rId3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r:id="rId4"/>
      <headerFooter alignWithMargins="0"/>
    </customSheetView>
  </customSheetViews>
  <mergeCells count="9">
    <mergeCell ref="D15:H15"/>
    <mergeCell ref="H16:H17"/>
    <mergeCell ref="A21:C21"/>
    <mergeCell ref="D21:H21"/>
    <mergeCell ref="A24:H25"/>
    <mergeCell ref="A18:C18"/>
    <mergeCell ref="D18:G18"/>
    <mergeCell ref="D16:G17"/>
    <mergeCell ref="A16:C17"/>
  </mergeCells>
  <phoneticPr fontId="2" type="noConversion"/>
  <pageMargins left="0.75" right="0.75" top="1" bottom="1" header="0.5" footer="0.5"/>
  <pageSetup paperSize="9" orientation="portrait" r:id="rId5"/>
  <headerFooter alignWithMargins="0"/>
  <drawing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indexed="9"/>
  </sheetPr>
  <dimension ref="A15:H22"/>
  <sheetViews>
    <sheetView workbookViewId="0"/>
  </sheetViews>
  <sheetFormatPr defaultRowHeight="12.75" x14ac:dyDescent="0.2"/>
  <cols>
    <col min="1" max="16384" width="9.140625" style="4"/>
  </cols>
  <sheetData>
    <row r="15" spans="1:8" ht="15" x14ac:dyDescent="0.2">
      <c r="A15" s="33" t="s">
        <v>12</v>
      </c>
      <c r="B15" s="32"/>
      <c r="C15" s="32"/>
      <c r="D15" s="242" t="s">
        <v>282</v>
      </c>
      <c r="E15" s="243"/>
      <c r="F15" s="243"/>
      <c r="G15" s="243"/>
      <c r="H15" s="243"/>
    </row>
    <row r="16" spans="1:8" x14ac:dyDescent="0.2">
      <c r="A16" s="276" t="s">
        <v>327</v>
      </c>
      <c r="B16" s="216"/>
      <c r="C16" s="217"/>
      <c r="D16" s="276" t="s">
        <v>329</v>
      </c>
      <c r="E16" s="277"/>
      <c r="F16" s="277"/>
      <c r="G16" s="278"/>
      <c r="H16" s="235">
        <f>_!D59</f>
        <v>31.2</v>
      </c>
    </row>
    <row r="17" spans="1:8" ht="12.75" customHeight="1" x14ac:dyDescent="0.2">
      <c r="A17" s="221"/>
      <c r="B17" s="222"/>
      <c r="C17" s="223"/>
      <c r="D17" s="347"/>
      <c r="E17" s="348"/>
      <c r="F17" s="348"/>
      <c r="G17" s="349"/>
      <c r="H17" s="235"/>
    </row>
    <row r="18" spans="1:8" x14ac:dyDescent="0.2">
      <c r="A18" s="276" t="s">
        <v>328</v>
      </c>
      <c r="B18" s="216"/>
      <c r="C18" s="217"/>
      <c r="D18" s="276" t="s">
        <v>330</v>
      </c>
      <c r="E18" s="277"/>
      <c r="F18" s="277"/>
      <c r="G18" s="278"/>
      <c r="H18" s="235">
        <f>_!D60</f>
        <v>31.2</v>
      </c>
    </row>
    <row r="19" spans="1:8" ht="12.75" customHeight="1" x14ac:dyDescent="0.2">
      <c r="A19" s="221"/>
      <c r="B19" s="222"/>
      <c r="C19" s="223"/>
      <c r="D19" s="347"/>
      <c r="E19" s="348"/>
      <c r="F19" s="348"/>
      <c r="G19" s="349"/>
      <c r="H19" s="235"/>
    </row>
    <row r="21" spans="1:8" x14ac:dyDescent="0.2">
      <c r="A21" s="2" t="s">
        <v>26</v>
      </c>
    </row>
    <row r="22" spans="1:8" x14ac:dyDescent="0.2">
      <c r="A22" s="1" t="s">
        <v>323</v>
      </c>
    </row>
  </sheetData>
  <sheetProtection password="C71A" sheet="1" objects="1" scenarios="1"/>
  <customSheetViews>
    <customSheetView guid="{11D08DB2-E31A-4B7D-96E3-15D146D9C90A}"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7">
    <mergeCell ref="D15:H15"/>
    <mergeCell ref="A16:C17"/>
    <mergeCell ref="D16:G17"/>
    <mergeCell ref="H16:H17"/>
    <mergeCell ref="A18:C19"/>
    <mergeCell ref="D18:G19"/>
    <mergeCell ref="H18:H19"/>
  </mergeCells>
  <phoneticPr fontId="2" type="noConversion"/>
  <pageMargins left="0.75" right="0.75" top="1" bottom="1" header="0.5" footer="0.5"/>
  <pageSetup paperSize="9" orientation="portrait" verticalDpi="0" r:id="rId5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indexed="9"/>
  </sheetPr>
  <dimension ref="A15:H29"/>
  <sheetViews>
    <sheetView workbookViewId="0">
      <selection activeCell="P44" sqref="P44"/>
    </sheetView>
  </sheetViews>
  <sheetFormatPr defaultRowHeight="12.75" x14ac:dyDescent="0.2"/>
  <cols>
    <col min="1" max="16384" width="9.140625" style="4"/>
  </cols>
  <sheetData>
    <row r="15" spans="1:8" ht="15" x14ac:dyDescent="0.2">
      <c r="A15" s="33" t="s">
        <v>12</v>
      </c>
      <c r="B15" s="32"/>
      <c r="C15" s="32"/>
      <c r="D15" s="242" t="s">
        <v>282</v>
      </c>
      <c r="E15" s="243"/>
      <c r="F15" s="243"/>
      <c r="G15" s="243"/>
      <c r="H15" s="243"/>
    </row>
    <row r="16" spans="1:8" x14ac:dyDescent="0.2">
      <c r="A16" s="215" t="s">
        <v>59</v>
      </c>
      <c r="B16" s="216"/>
      <c r="C16" s="217"/>
      <c r="D16" s="276" t="s">
        <v>15</v>
      </c>
      <c r="E16" s="277"/>
      <c r="F16" s="277"/>
      <c r="G16" s="278"/>
      <c r="H16" s="235">
        <f>_!D57</f>
        <v>58.721580000000003</v>
      </c>
    </row>
    <row r="17" spans="1:8" ht="12.75" customHeight="1" x14ac:dyDescent="0.2">
      <c r="A17" s="221"/>
      <c r="B17" s="222"/>
      <c r="C17" s="223"/>
      <c r="D17" s="347"/>
      <c r="E17" s="348"/>
      <c r="F17" s="348"/>
      <c r="G17" s="349"/>
      <c r="H17" s="235"/>
    </row>
    <row r="19" spans="1:8" x14ac:dyDescent="0.2">
      <c r="A19" s="33" t="s">
        <v>77</v>
      </c>
      <c r="B19" s="32"/>
      <c r="C19" s="32"/>
      <c r="D19" s="32"/>
      <c r="E19" s="32"/>
      <c r="F19" s="32"/>
      <c r="G19" s="32"/>
      <c r="H19" s="32"/>
    </row>
    <row r="20" spans="1:8" x14ac:dyDescent="0.2">
      <c r="A20" s="233" t="s">
        <v>124</v>
      </c>
      <c r="B20" s="233"/>
      <c r="C20" s="233"/>
      <c r="D20" s="257" t="s">
        <v>123</v>
      </c>
      <c r="E20" s="257"/>
      <c r="F20" s="257"/>
      <c r="G20" s="257"/>
      <c r="H20" s="257"/>
    </row>
    <row r="22" spans="1:8" x14ac:dyDescent="0.2">
      <c r="A22" s="2" t="s">
        <v>14</v>
      </c>
    </row>
    <row r="23" spans="1:8" x14ac:dyDescent="0.2">
      <c r="A23" s="4" t="s">
        <v>25</v>
      </c>
    </row>
    <row r="25" spans="1:8" x14ac:dyDescent="0.2">
      <c r="A25" s="2" t="s">
        <v>26</v>
      </c>
    </row>
    <row r="26" spans="1:8" x14ac:dyDescent="0.2">
      <c r="A26" s="4" t="s">
        <v>22</v>
      </c>
    </row>
    <row r="27" spans="1:8" x14ac:dyDescent="0.2">
      <c r="A27" s="4" t="s">
        <v>23</v>
      </c>
    </row>
    <row r="28" spans="1:8" x14ac:dyDescent="0.2">
      <c r="A28" s="40" t="s">
        <v>24</v>
      </c>
      <c r="B28" s="40"/>
      <c r="C28" s="40"/>
      <c r="D28" s="40"/>
      <c r="E28" s="40"/>
    </row>
    <row r="29" spans="1:8" s="40" customFormat="1" x14ac:dyDescent="0.2">
      <c r="A29" s="41"/>
    </row>
  </sheetData>
  <sheetProtection password="C71A" sheet="1" objects="1" scenarios="1"/>
  <customSheetViews>
    <customSheetView guid="{11D08DB2-E31A-4B7D-96E3-15D146D9C90A}" state="hidden">
      <selection activeCell="P44" sqref="P44"/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 state="hidden">
      <selection activeCell="P44" sqref="P44"/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6">
    <mergeCell ref="D15:H15"/>
    <mergeCell ref="A16:C17"/>
    <mergeCell ref="D16:G17"/>
    <mergeCell ref="H16:H17"/>
    <mergeCell ref="A20:C20"/>
    <mergeCell ref="D20:H20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indexed="9"/>
  </sheetPr>
  <dimension ref="A8:H38"/>
  <sheetViews>
    <sheetView workbookViewId="0"/>
  </sheetViews>
  <sheetFormatPr defaultRowHeight="12.75" x14ac:dyDescent="0.2"/>
  <cols>
    <col min="1" max="16384" width="9.140625" style="4"/>
  </cols>
  <sheetData>
    <row r="8" spans="1:8" x14ac:dyDescent="0.2">
      <c r="G8" s="11"/>
    </row>
    <row r="9" spans="1:8" x14ac:dyDescent="0.2">
      <c r="G9" s="11"/>
    </row>
    <row r="10" spans="1:8" x14ac:dyDescent="0.2">
      <c r="G10" s="44"/>
    </row>
    <row r="11" spans="1:8" x14ac:dyDescent="0.2">
      <c r="G11" s="44"/>
    </row>
    <row r="15" spans="1:8" ht="15" x14ac:dyDescent="0.2">
      <c r="A15" s="33" t="s">
        <v>12</v>
      </c>
      <c r="B15" s="32"/>
      <c r="C15" s="32"/>
      <c r="D15" s="242" t="s">
        <v>282</v>
      </c>
      <c r="E15" s="243"/>
      <c r="F15" s="243"/>
      <c r="G15" s="243"/>
      <c r="H15" s="243"/>
    </row>
    <row r="16" spans="1:8" x14ac:dyDescent="0.2">
      <c r="A16" s="233" t="s">
        <v>211</v>
      </c>
      <c r="B16" s="233"/>
      <c r="C16" s="233"/>
      <c r="D16" s="248" t="s">
        <v>127</v>
      </c>
      <c r="E16" s="248"/>
      <c r="F16" s="248"/>
      <c r="G16" s="248"/>
      <c r="H16" s="237">
        <f>_!D63</f>
        <v>9.7876080000000005</v>
      </c>
    </row>
    <row r="17" spans="1:8" ht="12.75" customHeight="1" x14ac:dyDescent="0.2">
      <c r="A17" s="352"/>
      <c r="B17" s="352"/>
      <c r="C17" s="352"/>
      <c r="D17" s="353"/>
      <c r="E17" s="353"/>
      <c r="F17" s="353"/>
      <c r="G17" s="353"/>
      <c r="H17" s="238"/>
    </row>
    <row r="18" spans="1:8" ht="12.75" customHeight="1" x14ac:dyDescent="0.2">
      <c r="A18" s="233" t="s">
        <v>210</v>
      </c>
      <c r="B18" s="233"/>
      <c r="C18" s="233"/>
      <c r="D18" s="248" t="s">
        <v>128</v>
      </c>
      <c r="E18" s="248"/>
      <c r="F18" s="248"/>
      <c r="G18" s="248"/>
      <c r="H18" s="237">
        <f>_!D64</f>
        <v>19.575216000000001</v>
      </c>
    </row>
    <row r="19" spans="1:8" ht="12.75" customHeight="1" x14ac:dyDescent="0.2">
      <c r="A19" s="352"/>
      <c r="B19" s="352"/>
      <c r="C19" s="352"/>
      <c r="D19" s="353"/>
      <c r="E19" s="353"/>
      <c r="F19" s="353"/>
      <c r="G19" s="353"/>
      <c r="H19" s="238"/>
    </row>
    <row r="20" spans="1:8" ht="12.75" customHeight="1" x14ac:dyDescent="0.2">
      <c r="A20" s="233" t="s">
        <v>209</v>
      </c>
      <c r="B20" s="233"/>
      <c r="C20" s="233"/>
      <c r="D20" s="248" t="s">
        <v>129</v>
      </c>
      <c r="E20" s="248"/>
      <c r="F20" s="248"/>
      <c r="G20" s="248"/>
      <c r="H20" s="237">
        <f>_!D65</f>
        <v>24.456816</v>
      </c>
    </row>
    <row r="21" spans="1:8" ht="12.75" customHeight="1" x14ac:dyDescent="0.2">
      <c r="A21" s="352"/>
      <c r="B21" s="352"/>
      <c r="C21" s="352"/>
      <c r="D21" s="353"/>
      <c r="E21" s="353"/>
      <c r="F21" s="353"/>
      <c r="G21" s="353"/>
      <c r="H21" s="238"/>
    </row>
    <row r="22" spans="1:8" ht="12.75" customHeight="1" x14ac:dyDescent="0.2">
      <c r="A22" s="233" t="s">
        <v>208</v>
      </c>
      <c r="B22" s="233"/>
      <c r="C22" s="233"/>
      <c r="D22" s="248" t="s">
        <v>130</v>
      </c>
      <c r="E22" s="248"/>
      <c r="F22" s="248"/>
      <c r="G22" s="248"/>
      <c r="H22" s="237">
        <f>_!D66</f>
        <v>12.240611999999999</v>
      </c>
    </row>
    <row r="23" spans="1:8" ht="12.75" customHeight="1" x14ac:dyDescent="0.2">
      <c r="A23" s="352"/>
      <c r="B23" s="352"/>
      <c r="C23" s="352"/>
      <c r="D23" s="353"/>
      <c r="E23" s="353"/>
      <c r="F23" s="353"/>
      <c r="G23" s="353"/>
      <c r="H23" s="238"/>
    </row>
    <row r="24" spans="1:8" ht="12.75" customHeight="1" x14ac:dyDescent="0.2">
      <c r="A24" s="233" t="s">
        <v>207</v>
      </c>
      <c r="B24" s="233"/>
      <c r="C24" s="233"/>
      <c r="D24" s="248" t="s">
        <v>131</v>
      </c>
      <c r="E24" s="248"/>
      <c r="F24" s="248"/>
      <c r="G24" s="248"/>
      <c r="H24" s="237">
        <f>_!D67</f>
        <v>24.456816</v>
      </c>
    </row>
    <row r="25" spans="1:8" ht="12.75" customHeight="1" x14ac:dyDescent="0.2">
      <c r="A25" s="352"/>
      <c r="B25" s="352"/>
      <c r="C25" s="352"/>
      <c r="D25" s="353"/>
      <c r="E25" s="353"/>
      <c r="F25" s="353"/>
      <c r="G25" s="353"/>
      <c r="H25" s="238"/>
    </row>
    <row r="26" spans="1:8" x14ac:dyDescent="0.2">
      <c r="A26" s="233" t="s">
        <v>206</v>
      </c>
      <c r="B26" s="233"/>
      <c r="C26" s="233"/>
      <c r="D26" s="248" t="s">
        <v>132</v>
      </c>
      <c r="E26" s="248"/>
      <c r="F26" s="248"/>
      <c r="G26" s="248"/>
      <c r="H26" s="237">
        <f>_!D68</f>
        <v>12.240611999999999</v>
      </c>
    </row>
    <row r="27" spans="1:8" ht="12.75" customHeight="1" x14ac:dyDescent="0.2">
      <c r="A27" s="352"/>
      <c r="B27" s="352"/>
      <c r="C27" s="352"/>
      <c r="D27" s="353"/>
      <c r="E27" s="353"/>
      <c r="F27" s="353"/>
      <c r="G27" s="353"/>
      <c r="H27" s="238"/>
    </row>
    <row r="28" spans="1:8" ht="12.75" customHeight="1" x14ac:dyDescent="0.2">
      <c r="A28" s="233" t="s">
        <v>205</v>
      </c>
      <c r="B28" s="233"/>
      <c r="C28" s="233"/>
      <c r="D28" s="248" t="s">
        <v>125</v>
      </c>
      <c r="E28" s="248"/>
      <c r="F28" s="248"/>
      <c r="G28" s="248"/>
      <c r="H28" s="237">
        <f>_!D69</f>
        <v>12.240611999999999</v>
      </c>
    </row>
    <row r="29" spans="1:8" ht="12.75" customHeight="1" x14ac:dyDescent="0.2">
      <c r="A29" s="352"/>
      <c r="B29" s="352"/>
      <c r="C29" s="352"/>
      <c r="D29" s="353"/>
      <c r="E29" s="353"/>
      <c r="F29" s="353"/>
      <c r="G29" s="353"/>
      <c r="H29" s="238"/>
    </row>
    <row r="30" spans="1:8" ht="12.75" customHeight="1" x14ac:dyDescent="0.2">
      <c r="A30" s="352"/>
      <c r="B30" s="352"/>
      <c r="C30" s="352"/>
      <c r="D30" s="352"/>
      <c r="E30" s="352"/>
      <c r="F30" s="352"/>
      <c r="G30" s="352"/>
      <c r="H30" s="354"/>
    </row>
    <row r="31" spans="1:8" ht="12.75" customHeight="1" x14ac:dyDescent="0.2">
      <c r="A31" s="233" t="s">
        <v>204</v>
      </c>
      <c r="B31" s="233"/>
      <c r="C31" s="233"/>
      <c r="D31" s="248" t="s">
        <v>126</v>
      </c>
      <c r="E31" s="248"/>
      <c r="F31" s="248"/>
      <c r="G31" s="248"/>
      <c r="H31" s="237">
        <f>_!D70</f>
        <v>12.240611999999999</v>
      </c>
    </row>
    <row r="32" spans="1:8" ht="12.75" customHeight="1" x14ac:dyDescent="0.2">
      <c r="A32" s="352"/>
      <c r="B32" s="352"/>
      <c r="C32" s="352"/>
      <c r="D32" s="353"/>
      <c r="E32" s="353"/>
      <c r="F32" s="353"/>
      <c r="G32" s="353"/>
      <c r="H32" s="238"/>
    </row>
    <row r="33" spans="1:8" ht="12.75" customHeight="1" x14ac:dyDescent="0.2">
      <c r="A33" s="352"/>
      <c r="B33" s="352"/>
      <c r="C33" s="352"/>
      <c r="D33" s="352"/>
      <c r="E33" s="352"/>
      <c r="F33" s="352"/>
      <c r="G33" s="352"/>
      <c r="H33" s="354"/>
    </row>
    <row r="37" spans="1:8" x14ac:dyDescent="0.2">
      <c r="A37" s="24" t="s">
        <v>14</v>
      </c>
      <c r="B37" s="23"/>
      <c r="C37" s="32"/>
      <c r="D37" s="32"/>
      <c r="E37" s="32"/>
      <c r="F37" s="32"/>
      <c r="G37" s="32"/>
      <c r="H37" s="32"/>
    </row>
    <row r="38" spans="1:8" x14ac:dyDescent="0.2">
      <c r="A38" s="1" t="s">
        <v>402</v>
      </c>
    </row>
  </sheetData>
  <sheetProtection password="C71A" sheet="1" objects="1" scenarios="1"/>
  <customSheetViews>
    <customSheetView guid="{11D08DB2-E31A-4B7D-96E3-15D146D9C90A}"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25">
    <mergeCell ref="A20:C21"/>
    <mergeCell ref="D20:G21"/>
    <mergeCell ref="H20:H21"/>
    <mergeCell ref="D16:G17"/>
    <mergeCell ref="A16:C17"/>
    <mergeCell ref="D15:H15"/>
    <mergeCell ref="H16:H17"/>
    <mergeCell ref="A18:C19"/>
    <mergeCell ref="D18:G19"/>
    <mergeCell ref="H18:H19"/>
    <mergeCell ref="A31:C33"/>
    <mergeCell ref="D31:G33"/>
    <mergeCell ref="H31:H33"/>
    <mergeCell ref="A22:C23"/>
    <mergeCell ref="D22:G23"/>
    <mergeCell ref="H22:H23"/>
    <mergeCell ref="A24:C25"/>
    <mergeCell ref="D24:G25"/>
    <mergeCell ref="H24:H25"/>
    <mergeCell ref="A26:C27"/>
    <mergeCell ref="D26:G27"/>
    <mergeCell ref="H26:H27"/>
    <mergeCell ref="A28:C30"/>
    <mergeCell ref="D28:G30"/>
    <mergeCell ref="H28:H30"/>
  </mergeCells>
  <phoneticPr fontId="2" type="noConversion"/>
  <pageMargins left="0.75" right="0.75" top="1" bottom="1" header="0.5" footer="0.5"/>
  <pageSetup paperSize="9" orientation="portrait" verticalDpi="0" r:id="rId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3">
    <tabColor indexed="9"/>
  </sheetPr>
  <dimension ref="A1:Q501"/>
  <sheetViews>
    <sheetView workbookViewId="0"/>
  </sheetViews>
  <sheetFormatPr defaultRowHeight="15" x14ac:dyDescent="0.25"/>
  <cols>
    <col min="1" max="16384" width="9.140625" style="25"/>
  </cols>
  <sheetData>
    <row r="1" spans="1:10" ht="12.75" customHeight="1" x14ac:dyDescent="0.25"/>
    <row r="2" spans="1:10" ht="12.75" customHeight="1" x14ac:dyDescent="0.25"/>
    <row r="3" spans="1:10" ht="12.75" customHeight="1" x14ac:dyDescent="0.25"/>
    <row r="4" spans="1:10" ht="12.75" customHeight="1" x14ac:dyDescent="0.25"/>
    <row r="5" spans="1:10" ht="12.75" customHeight="1" x14ac:dyDescent="0.25"/>
    <row r="6" spans="1:10" ht="12.75" customHeight="1" x14ac:dyDescent="0.25"/>
    <row r="7" spans="1:10" ht="12.75" customHeight="1" x14ac:dyDescent="0.25"/>
    <row r="8" spans="1:10" ht="12.75" customHeight="1" x14ac:dyDescent="0.25"/>
    <row r="9" spans="1:10" ht="12.75" customHeight="1" x14ac:dyDescent="0.25"/>
    <row r="10" spans="1:10" ht="12.75" customHeight="1" x14ac:dyDescent="0.25"/>
    <row r="11" spans="1:10" ht="12.75" customHeight="1" x14ac:dyDescent="0.25"/>
    <row r="12" spans="1:10" ht="12.75" customHeight="1" x14ac:dyDescent="0.25"/>
    <row r="13" spans="1:10" ht="12.75" customHeight="1" x14ac:dyDescent="0.25"/>
    <row r="14" spans="1:10" ht="12.75" customHeight="1" x14ac:dyDescent="0.25">
      <c r="E14" s="242" t="s">
        <v>282</v>
      </c>
      <c r="F14" s="243"/>
      <c r="G14" s="243"/>
      <c r="H14" s="243"/>
      <c r="I14" s="243"/>
    </row>
    <row r="15" spans="1:10" ht="12.75" customHeight="1" x14ac:dyDescent="0.25">
      <c r="A15" s="33" t="s">
        <v>12</v>
      </c>
      <c r="B15" s="32"/>
      <c r="C15" s="32"/>
      <c r="H15" s="355">
        <f>_!F117</f>
        <v>267.560496</v>
      </c>
      <c r="I15" s="356"/>
    </row>
    <row r="16" spans="1:10" ht="12.75" customHeight="1" x14ac:dyDescent="0.25">
      <c r="A16" s="360" t="s">
        <v>5</v>
      </c>
      <c r="B16" s="358">
        <f>LOOKUP(_!E74,_!A75:A79,_!C75:C79)</f>
        <v>1</v>
      </c>
      <c r="C16" s="358">
        <f>LOOKUP(_!E80,_!A81:A86,_!C81:C86)</f>
        <v>2</v>
      </c>
      <c r="D16" s="358">
        <f>LOOKUP(_!E103,_!A104:A105,_!C104:C105)</f>
        <v>2</v>
      </c>
      <c r="E16" s="358">
        <f>LOOKUP(_!E106,_!A107:A108,_!C107:C108)</f>
        <v>1</v>
      </c>
      <c r="F16" s="358" t="s">
        <v>30</v>
      </c>
      <c r="G16" s="358" t="str">
        <f>LOOKUP(_!E109,_!A110:A111,_!C110:C111)</f>
        <v>01</v>
      </c>
      <c r="H16" s="358" t="s">
        <v>30</v>
      </c>
      <c r="I16" s="358">
        <f>LOOKUP(_!E112,_!A113:A116,_!C113:C116)</f>
        <v>5</v>
      </c>
      <c r="J16" s="358"/>
    </row>
    <row r="17" spans="1:17" ht="12.75" customHeight="1" x14ac:dyDescent="0.25">
      <c r="A17" s="360"/>
      <c r="B17" s="359"/>
      <c r="C17" s="361"/>
      <c r="D17" s="361"/>
      <c r="E17" s="361"/>
      <c r="F17" s="358"/>
      <c r="G17" s="361"/>
      <c r="H17" s="358"/>
      <c r="I17" s="359"/>
      <c r="J17" s="358"/>
    </row>
    <row r="18" spans="1:17" ht="12.75" customHeight="1" x14ac:dyDescent="0.25">
      <c r="A18" s="33" t="s">
        <v>77</v>
      </c>
    </row>
    <row r="19" spans="1:17" ht="12.75" customHeight="1" x14ac:dyDescent="0.25">
      <c r="A19" s="357" t="s">
        <v>16</v>
      </c>
      <c r="B19" s="357"/>
      <c r="C19" s="357"/>
      <c r="D19" s="258"/>
      <c r="E19" s="364"/>
      <c r="F19" s="364"/>
      <c r="G19" s="365"/>
    </row>
    <row r="20" spans="1:17" ht="12.75" customHeight="1" x14ac:dyDescent="0.25">
      <c r="A20" s="363"/>
      <c r="B20" s="363"/>
      <c r="C20" s="363"/>
      <c r="D20" s="366"/>
      <c r="E20" s="182"/>
      <c r="F20" s="182"/>
      <c r="G20" s="367"/>
    </row>
    <row r="21" spans="1:17" ht="12.75" customHeight="1" x14ac:dyDescent="0.25">
      <c r="A21" s="363"/>
      <c r="B21" s="363"/>
      <c r="C21" s="363"/>
      <c r="D21" s="366"/>
      <c r="E21" s="182"/>
      <c r="F21" s="182"/>
      <c r="G21" s="367"/>
    </row>
    <row r="22" spans="1:17" ht="12.75" customHeight="1" x14ac:dyDescent="0.25">
      <c r="A22" s="363"/>
      <c r="B22" s="363"/>
      <c r="C22" s="363"/>
      <c r="D22" s="368"/>
      <c r="E22" s="369"/>
      <c r="F22" s="369"/>
      <c r="G22" s="370"/>
    </row>
    <row r="23" spans="1:17" ht="12.75" customHeight="1" x14ac:dyDescent="0.25">
      <c r="A23" s="357" t="s">
        <v>148</v>
      </c>
      <c r="B23" s="357"/>
      <c r="C23" s="357"/>
      <c r="D23" s="258"/>
      <c r="E23" s="364"/>
      <c r="F23" s="364"/>
      <c r="G23" s="365"/>
    </row>
    <row r="24" spans="1:17" ht="12.75" customHeight="1" x14ac:dyDescent="0.25">
      <c r="A24" s="363"/>
      <c r="B24" s="363"/>
      <c r="C24" s="363"/>
      <c r="D24" s="366"/>
      <c r="E24" s="182"/>
      <c r="F24" s="182"/>
      <c r="G24" s="367"/>
    </row>
    <row r="25" spans="1:17" ht="12.75" customHeight="1" x14ac:dyDescent="0.25">
      <c r="A25" s="363"/>
      <c r="B25" s="363"/>
      <c r="C25" s="363"/>
      <c r="D25" s="368"/>
      <c r="E25" s="369"/>
      <c r="F25" s="369"/>
      <c r="G25" s="370"/>
    </row>
    <row r="26" spans="1:17" ht="12.75" customHeight="1" x14ac:dyDescent="0.25">
      <c r="A26" s="357" t="s">
        <v>7</v>
      </c>
      <c r="B26" s="357"/>
      <c r="C26" s="357"/>
      <c r="D26" s="257">
        <f>LOOKUP(_!E80,_!A95:A100,_!C95:C100)</f>
        <v>10</v>
      </c>
      <c r="E26" s="257"/>
      <c r="F26" s="257"/>
      <c r="G26" s="257"/>
    </row>
    <row r="27" spans="1:17" ht="12.75" customHeight="1" x14ac:dyDescent="0.25">
      <c r="A27" s="357"/>
      <c r="B27" s="362"/>
      <c r="C27" s="362"/>
      <c r="D27" s="257"/>
      <c r="E27" s="257"/>
      <c r="F27" s="257"/>
      <c r="G27" s="257"/>
    </row>
    <row r="28" spans="1:17" ht="12.75" customHeight="1" x14ac:dyDescent="0.25">
      <c r="A28" s="357" t="s">
        <v>8</v>
      </c>
      <c r="B28" s="357"/>
      <c r="C28" s="357"/>
      <c r="D28" s="257" t="s">
        <v>137</v>
      </c>
      <c r="E28" s="257"/>
      <c r="F28" s="257"/>
      <c r="G28" s="257"/>
    </row>
    <row r="29" spans="1:17" ht="12.75" customHeight="1" x14ac:dyDescent="0.25">
      <c r="A29" s="357"/>
      <c r="B29" s="362"/>
      <c r="C29" s="362"/>
      <c r="D29" s="257"/>
      <c r="E29" s="257"/>
      <c r="F29" s="257"/>
      <c r="G29" s="257"/>
      <c r="I29" s="29"/>
      <c r="J29" s="29"/>
      <c r="K29" s="29"/>
      <c r="L29" s="29"/>
      <c r="M29" s="29"/>
      <c r="N29" s="29"/>
      <c r="O29" s="29"/>
      <c r="P29" s="29"/>
      <c r="Q29" s="29"/>
    </row>
    <row r="30" spans="1:17" ht="12.75" customHeight="1" x14ac:dyDescent="0.25">
      <c r="A30" s="357" t="s">
        <v>136</v>
      </c>
      <c r="B30" s="357"/>
      <c r="C30" s="357"/>
      <c r="D30" s="257" t="str">
        <f>LOOKUP(_!E80,_!A88:A93,_!B88:B93)</f>
        <v>Eeprom</v>
      </c>
      <c r="E30" s="257"/>
      <c r="F30" s="257"/>
      <c r="G30" s="257"/>
      <c r="I30" s="29"/>
      <c r="J30" s="29"/>
      <c r="K30" s="29"/>
      <c r="L30" s="29"/>
      <c r="M30" s="29"/>
      <c r="N30" s="29"/>
      <c r="O30" s="29"/>
      <c r="P30" s="29"/>
      <c r="Q30" s="29"/>
    </row>
    <row r="31" spans="1:17" ht="12.75" customHeight="1" x14ac:dyDescent="0.25">
      <c r="A31" s="357"/>
      <c r="B31" s="362"/>
      <c r="C31" s="362"/>
      <c r="D31" s="257"/>
      <c r="E31" s="257"/>
      <c r="F31" s="257"/>
      <c r="G31" s="257"/>
      <c r="I31" s="29"/>
      <c r="J31" s="29"/>
      <c r="K31" s="29"/>
      <c r="L31" s="29"/>
      <c r="M31" s="29"/>
      <c r="N31" s="29"/>
      <c r="O31" s="29"/>
      <c r="P31" s="29"/>
      <c r="Q31" s="29"/>
    </row>
    <row r="32" spans="1:17" ht="12.75" customHeight="1" x14ac:dyDescent="0.25">
      <c r="A32" s="357" t="s">
        <v>75</v>
      </c>
      <c r="B32" s="357"/>
      <c r="C32" s="357"/>
      <c r="D32" s="257"/>
      <c r="E32" s="257"/>
      <c r="F32" s="257"/>
      <c r="G32" s="257"/>
      <c r="I32" s="42"/>
      <c r="J32" s="42"/>
      <c r="K32" s="42"/>
      <c r="L32" s="42"/>
      <c r="M32" s="42"/>
      <c r="N32" s="29"/>
      <c r="O32" s="29"/>
      <c r="P32" s="29"/>
      <c r="Q32" s="29"/>
    </row>
    <row r="33" spans="1:17" ht="12.75" customHeight="1" x14ac:dyDescent="0.25">
      <c r="A33" s="357"/>
      <c r="B33" s="362"/>
      <c r="C33" s="362"/>
      <c r="D33" s="257"/>
      <c r="E33" s="257"/>
      <c r="F33" s="257"/>
      <c r="G33" s="257"/>
      <c r="I33" s="42"/>
      <c r="J33" s="42"/>
      <c r="K33" s="42"/>
      <c r="L33" s="42"/>
      <c r="M33" s="42"/>
      <c r="N33" s="29"/>
      <c r="O33" s="29"/>
      <c r="P33" s="29"/>
      <c r="Q33" s="29"/>
    </row>
    <row r="34" spans="1:17" ht="12.75" customHeight="1" x14ac:dyDescent="0.25">
      <c r="A34" s="357" t="s">
        <v>134</v>
      </c>
      <c r="B34" s="362"/>
      <c r="C34" s="362"/>
      <c r="D34" s="257"/>
      <c r="E34" s="257"/>
      <c r="F34" s="257"/>
      <c r="G34" s="257"/>
      <c r="I34" s="42"/>
      <c r="J34" s="42"/>
      <c r="K34" s="42"/>
      <c r="L34" s="42"/>
      <c r="M34" s="42"/>
      <c r="N34" s="29"/>
      <c r="O34" s="29"/>
      <c r="P34" s="29"/>
      <c r="Q34" s="29"/>
    </row>
    <row r="35" spans="1:17" ht="12.75" customHeight="1" x14ac:dyDescent="0.25">
      <c r="A35" s="357"/>
      <c r="B35" s="362"/>
      <c r="C35" s="362"/>
      <c r="D35" s="257"/>
      <c r="E35" s="257"/>
      <c r="F35" s="257"/>
      <c r="G35" s="257"/>
      <c r="I35" s="42"/>
      <c r="J35" s="42"/>
      <c r="K35" s="42"/>
      <c r="L35" s="42"/>
      <c r="M35" s="42"/>
      <c r="N35" s="29"/>
      <c r="O35" s="29"/>
      <c r="P35" s="29"/>
      <c r="Q35" s="29"/>
    </row>
    <row r="36" spans="1:17" ht="12.75" customHeight="1" x14ac:dyDescent="0.25">
      <c r="A36" s="357" t="s">
        <v>135</v>
      </c>
      <c r="B36" s="362"/>
      <c r="C36" s="362"/>
      <c r="D36" s="257"/>
      <c r="E36" s="257"/>
      <c r="F36" s="257"/>
      <c r="G36" s="257"/>
      <c r="I36" s="42"/>
      <c r="J36" s="42"/>
      <c r="K36" s="42"/>
      <c r="L36" s="42"/>
      <c r="M36" s="42"/>
      <c r="N36" s="29"/>
      <c r="O36" s="29"/>
      <c r="P36" s="29"/>
      <c r="Q36" s="29"/>
    </row>
    <row r="37" spans="1:17" ht="12.75" customHeight="1" x14ac:dyDescent="0.25">
      <c r="A37" s="357"/>
      <c r="B37" s="362"/>
      <c r="C37" s="362"/>
      <c r="D37" s="257"/>
      <c r="E37" s="257"/>
      <c r="F37" s="257"/>
      <c r="G37" s="257"/>
      <c r="I37" s="42"/>
      <c r="J37" s="42"/>
      <c r="K37" s="42"/>
      <c r="L37" s="42"/>
      <c r="M37" s="42"/>
      <c r="N37" s="29"/>
      <c r="O37" s="29"/>
      <c r="P37" s="29"/>
      <c r="Q37" s="29"/>
    </row>
    <row r="38" spans="1:17" ht="12.75" customHeight="1" x14ac:dyDescent="0.25">
      <c r="A38" s="357" t="s">
        <v>155</v>
      </c>
      <c r="B38" s="362"/>
      <c r="C38" s="362"/>
      <c r="D38" s="257"/>
      <c r="E38" s="257"/>
      <c r="F38" s="257"/>
      <c r="G38" s="257"/>
      <c r="I38" s="42"/>
      <c r="J38" s="42"/>
      <c r="K38" s="42"/>
      <c r="L38" s="42"/>
      <c r="M38" s="42"/>
      <c r="N38" s="29"/>
      <c r="O38" s="29"/>
      <c r="P38" s="29"/>
      <c r="Q38" s="29"/>
    </row>
    <row r="39" spans="1:17" ht="12.75" customHeight="1" x14ac:dyDescent="0.25">
      <c r="A39" s="371"/>
      <c r="B39" s="372"/>
      <c r="C39" s="372"/>
      <c r="D39" s="324"/>
      <c r="E39" s="324"/>
      <c r="F39" s="324"/>
      <c r="G39" s="324"/>
      <c r="H39" s="29"/>
      <c r="I39" s="42"/>
      <c r="J39" s="42"/>
      <c r="K39" s="42"/>
      <c r="L39" s="42"/>
      <c r="M39" s="42"/>
      <c r="N39" s="29"/>
      <c r="O39" s="29"/>
      <c r="P39" s="29"/>
      <c r="Q39" s="29"/>
    </row>
    <row r="40" spans="1:17" ht="12.75" customHeight="1" x14ac:dyDescent="0.25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29"/>
      <c r="O40" s="29"/>
      <c r="P40" s="29"/>
      <c r="Q40" s="29"/>
    </row>
    <row r="41" spans="1:17" ht="12.75" customHeight="1" x14ac:dyDescent="0.25">
      <c r="I41" s="29"/>
      <c r="J41" s="29"/>
      <c r="K41" s="29"/>
      <c r="L41" s="29"/>
      <c r="M41" s="29"/>
      <c r="N41" s="29"/>
      <c r="O41" s="29"/>
      <c r="P41" s="29"/>
      <c r="Q41" s="29"/>
    </row>
    <row r="42" spans="1:17" ht="12.75" customHeight="1" x14ac:dyDescent="0.25">
      <c r="I42" s="29"/>
      <c r="J42" s="29"/>
      <c r="K42" s="29"/>
      <c r="L42" s="29"/>
      <c r="M42" s="29"/>
      <c r="N42" s="29"/>
      <c r="O42" s="29"/>
      <c r="P42" s="29"/>
      <c r="Q42" s="29"/>
    </row>
    <row r="43" spans="1:17" ht="12.75" customHeight="1" x14ac:dyDescent="0.25">
      <c r="I43" s="29"/>
      <c r="J43" s="29"/>
      <c r="K43" s="29"/>
      <c r="L43" s="29"/>
      <c r="M43" s="29"/>
      <c r="N43" s="29"/>
      <c r="O43" s="29"/>
      <c r="P43" s="29"/>
      <c r="Q43" s="29"/>
    </row>
    <row r="44" spans="1:17" ht="12.75" customHeight="1" x14ac:dyDescent="0.25">
      <c r="I44" s="29"/>
      <c r="J44" s="29"/>
      <c r="K44" s="29"/>
      <c r="L44" s="29"/>
      <c r="M44" s="29"/>
      <c r="N44" s="29"/>
      <c r="O44" s="29"/>
      <c r="P44" s="29"/>
      <c r="Q44" s="29"/>
    </row>
    <row r="45" spans="1:17" ht="12.75" customHeight="1" x14ac:dyDescent="0.25"/>
    <row r="46" spans="1:17" ht="12.75" customHeight="1" x14ac:dyDescent="0.25"/>
    <row r="47" spans="1:17" ht="12.75" customHeight="1" x14ac:dyDescent="0.25"/>
    <row r="48" spans="1:17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</sheetData>
  <sheetProtection password="C71A" sheet="1" objects="1" scenarios="1"/>
  <customSheetViews>
    <customSheetView guid="{11D08DB2-E31A-4B7D-96E3-15D146D9C90A}"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selection activeCell="L38" sqref="L38"/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>
      <selection activeCell="G16" sqref="G16:G17"/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44">
    <mergeCell ref="D35:G35"/>
    <mergeCell ref="A39:C39"/>
    <mergeCell ref="D39:G39"/>
    <mergeCell ref="D38:G38"/>
    <mergeCell ref="D32:G32"/>
    <mergeCell ref="D37:G37"/>
    <mergeCell ref="A32:C32"/>
    <mergeCell ref="A34:C34"/>
    <mergeCell ref="A36:C36"/>
    <mergeCell ref="A38:C38"/>
    <mergeCell ref="A37:C37"/>
    <mergeCell ref="A35:C35"/>
    <mergeCell ref="D34:G34"/>
    <mergeCell ref="D36:G36"/>
    <mergeCell ref="A28:C28"/>
    <mergeCell ref="A30:C30"/>
    <mergeCell ref="D30:G30"/>
    <mergeCell ref="D28:G28"/>
    <mergeCell ref="A29:C29"/>
    <mergeCell ref="D29:G29"/>
    <mergeCell ref="D31:G31"/>
    <mergeCell ref="D33:G33"/>
    <mergeCell ref="J16:J17"/>
    <mergeCell ref="F16:F17"/>
    <mergeCell ref="A31:C31"/>
    <mergeCell ref="A33:C33"/>
    <mergeCell ref="A23:C25"/>
    <mergeCell ref="A27:C27"/>
    <mergeCell ref="A19:C22"/>
    <mergeCell ref="D27:G27"/>
    <mergeCell ref="D16:D17"/>
    <mergeCell ref="C16:C17"/>
    <mergeCell ref="H16:H17"/>
    <mergeCell ref="D26:G26"/>
    <mergeCell ref="D19:G22"/>
    <mergeCell ref="D23:G25"/>
    <mergeCell ref="E14:I14"/>
    <mergeCell ref="H15:I15"/>
    <mergeCell ref="A26:C26"/>
    <mergeCell ref="B16:B17"/>
    <mergeCell ref="A16:A17"/>
    <mergeCell ref="I16:I17"/>
    <mergeCell ref="G16:G17"/>
    <mergeCell ref="E16:E17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  <legacyDrawing r:id="rId7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44" r:id="rId8" name="Drop Down 12">
              <controlPr defaultSize="0" autoLine="0" autoPict="0">
                <anchor moveWithCells="1" sizeWithCells="1">
                  <from>
                    <xdr:col>3</xdr:col>
                    <xdr:colOff>0</xdr:colOff>
                    <xdr:row>18</xdr:row>
                    <xdr:rowOff>0</xdr:rowOff>
                  </from>
                  <to>
                    <xdr:col>7</xdr:col>
                    <xdr:colOff>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5" r:id="rId9" name="Drop Down 13">
              <controlPr defaultSize="0" autoLine="0" autoPict="0">
                <anchor moveWithCells="1" sizeWithCells="1">
                  <from>
                    <xdr:col>3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7" r:id="rId10" name="Drop Down 15">
              <controlPr defaultSize="0" autoLine="0" autoPict="0">
                <anchor moveWithCells="1" sizeWithCells="1">
                  <from>
                    <xdr:col>3</xdr:col>
                    <xdr:colOff>0</xdr:colOff>
                    <xdr:row>31</xdr:row>
                    <xdr:rowOff>0</xdr:rowOff>
                  </from>
                  <to>
                    <xdr:col>7</xdr:col>
                    <xdr:colOff>0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8" r:id="rId11" name="Drop Down 16">
              <controlPr defaultSize="0" autoLine="0" autoPict="0">
                <anchor moveWithCells="1" sizeWithCells="1">
                  <from>
                    <xdr:col>3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9" r:id="rId12" name="Drop Down 17">
              <controlPr defaultSize="0" autoLine="0" autoPict="0">
                <anchor moveWithCells="1" sizeWithCells="1">
                  <from>
                    <xdr:col>3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50" r:id="rId13" name="Drop Down 18">
              <controlPr defaultSize="0" autoLine="0" autoPict="0">
                <anchor moveWithCells="1" sizeWithCells="1">
                  <from>
                    <xdr:col>3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5"/>
  <dimension ref="A1:AG293"/>
  <sheetViews>
    <sheetView topLeftCell="H1" zoomScale="85" zoomScaleNormal="85" workbookViewId="0">
      <selection activeCell="AK7" sqref="AK7"/>
    </sheetView>
  </sheetViews>
  <sheetFormatPr defaultRowHeight="15" x14ac:dyDescent="0.25"/>
  <cols>
    <col min="1" max="1" width="28.7109375" style="128" customWidth="1"/>
    <col min="2" max="2" width="21.42578125" style="128" customWidth="1"/>
    <col min="3" max="3" width="5.7109375" style="128" customWidth="1"/>
    <col min="4" max="4" width="13.7109375" style="128" customWidth="1"/>
    <col min="5" max="5" width="11.140625" style="128" bestFit="1" customWidth="1"/>
    <col min="6" max="6" width="9.28515625" style="128" bestFit="1" customWidth="1"/>
    <col min="7" max="21" width="9.140625" style="128"/>
    <col min="22" max="22" width="42.7109375" style="128" customWidth="1"/>
    <col min="23" max="16384" width="9.140625" style="128"/>
  </cols>
  <sheetData>
    <row r="1" spans="1:23" x14ac:dyDescent="0.25">
      <c r="A1" s="128" t="s">
        <v>166</v>
      </c>
      <c r="B1" s="128" t="s">
        <v>169</v>
      </c>
      <c r="E1" s="129"/>
      <c r="F1" s="129"/>
    </row>
    <row r="2" spans="1:23" x14ac:dyDescent="0.25">
      <c r="A2" s="128" t="s">
        <v>167</v>
      </c>
      <c r="B2" s="128" t="s">
        <v>170</v>
      </c>
      <c r="E2" s="129"/>
      <c r="F2" s="129"/>
    </row>
    <row r="3" spans="1:23" x14ac:dyDescent="0.25">
      <c r="A3" s="128" t="s">
        <v>168</v>
      </c>
      <c r="B3" s="128" t="s">
        <v>171</v>
      </c>
      <c r="E3" s="129"/>
      <c r="F3" s="129"/>
    </row>
    <row r="4" spans="1:23" x14ac:dyDescent="0.25">
      <c r="E4" s="129"/>
      <c r="F4" s="129"/>
    </row>
    <row r="5" spans="1:23" x14ac:dyDescent="0.25">
      <c r="A5" s="128" t="s">
        <v>229</v>
      </c>
      <c r="C5" s="128">
        <f>((100-Прайс!D3)/100)</f>
        <v>1</v>
      </c>
      <c r="D5" s="128" t="s">
        <v>165</v>
      </c>
      <c r="E5" s="129"/>
      <c r="F5" s="129"/>
    </row>
    <row r="6" spans="1:23" x14ac:dyDescent="0.25">
      <c r="E6" s="129"/>
      <c r="F6" s="129"/>
    </row>
    <row r="7" spans="1:23" x14ac:dyDescent="0.25">
      <c r="A7" s="130" t="s">
        <v>0</v>
      </c>
      <c r="B7" s="130"/>
      <c r="C7" s="130"/>
      <c r="D7" s="131"/>
      <c r="E7" s="132"/>
      <c r="F7" s="132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</row>
    <row r="8" spans="1:23" x14ac:dyDescent="0.25">
      <c r="A8" s="133" t="s">
        <v>319</v>
      </c>
      <c r="B8" s="133"/>
      <c r="C8" s="133"/>
      <c r="D8" s="134">
        <v>225</v>
      </c>
      <c r="E8" s="134"/>
      <c r="F8" s="135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  <c r="U8" s="131"/>
      <c r="V8" s="131"/>
      <c r="W8" s="131"/>
    </row>
    <row r="9" spans="1:23" x14ac:dyDescent="0.25">
      <c r="A9" s="133" t="s">
        <v>322</v>
      </c>
      <c r="B9" s="133"/>
      <c r="C9" s="133"/>
      <c r="D9" s="134">
        <v>227</v>
      </c>
      <c r="E9" s="134"/>
      <c r="F9" s="135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131"/>
    </row>
    <row r="10" spans="1:23" x14ac:dyDescent="0.25">
      <c r="A10" s="133" t="s">
        <v>320</v>
      </c>
      <c r="B10" s="133"/>
      <c r="C10" s="133"/>
      <c r="D10" s="134">
        <v>285</v>
      </c>
      <c r="E10" s="134"/>
      <c r="F10" s="135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</row>
    <row r="11" spans="1:23" x14ac:dyDescent="0.25">
      <c r="A11" s="133" t="s">
        <v>321</v>
      </c>
      <c r="B11" s="133"/>
      <c r="C11" s="133"/>
      <c r="D11" s="134">
        <v>287</v>
      </c>
      <c r="E11" s="134"/>
      <c r="F11" s="135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</row>
    <row r="12" spans="1:23" x14ac:dyDescent="0.25">
      <c r="A12" s="133" t="s">
        <v>387</v>
      </c>
      <c r="B12" s="133"/>
      <c r="C12" s="133"/>
      <c r="D12" s="134">
        <v>466.32</v>
      </c>
      <c r="E12" s="134"/>
      <c r="F12" s="135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</row>
    <row r="13" spans="1:23" x14ac:dyDescent="0.25">
      <c r="A13" s="136" t="s">
        <v>388</v>
      </c>
      <c r="B13" s="133"/>
      <c r="C13" s="133"/>
      <c r="D13" s="134">
        <v>432.7</v>
      </c>
      <c r="E13" s="134"/>
      <c r="F13" s="135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</row>
    <row r="14" spans="1:23" x14ac:dyDescent="0.25">
      <c r="A14" s="136" t="s">
        <v>389</v>
      </c>
      <c r="B14" s="133"/>
      <c r="C14" s="133"/>
      <c r="D14" s="134">
        <v>546.55999999999995</v>
      </c>
      <c r="E14" s="134"/>
      <c r="F14" s="135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</row>
    <row r="15" spans="1:23" x14ac:dyDescent="0.25">
      <c r="A15" s="136" t="s">
        <v>390</v>
      </c>
      <c r="B15" s="133"/>
      <c r="C15" s="133"/>
      <c r="D15" s="134">
        <v>515.75</v>
      </c>
      <c r="E15" s="134"/>
      <c r="F15" s="135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</row>
    <row r="16" spans="1:23" x14ac:dyDescent="0.25">
      <c r="A16" s="136" t="s">
        <v>391</v>
      </c>
      <c r="B16" s="133"/>
      <c r="C16" s="133"/>
      <c r="D16" s="134">
        <v>591.5</v>
      </c>
      <c r="E16" s="134"/>
      <c r="F16" s="135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</row>
    <row r="17" spans="1:23" x14ac:dyDescent="0.25">
      <c r="A17" s="136" t="s">
        <v>234</v>
      </c>
      <c r="B17" s="133"/>
      <c r="C17" s="133"/>
      <c r="D17" s="134">
        <v>377.66</v>
      </c>
      <c r="E17" s="134"/>
      <c r="F17" s="135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</row>
    <row r="18" spans="1:23" x14ac:dyDescent="0.25">
      <c r="A18" s="131" t="s">
        <v>40</v>
      </c>
      <c r="B18" s="131"/>
      <c r="C18" s="131"/>
      <c r="D18" s="134">
        <v>221.51</v>
      </c>
      <c r="E18" s="134"/>
      <c r="F18" s="135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</row>
    <row r="19" spans="1:23" x14ac:dyDescent="0.25">
      <c r="A19" s="131" t="s">
        <v>41</v>
      </c>
      <c r="B19" s="131"/>
      <c r="C19" s="131"/>
      <c r="D19" s="134">
        <f>1.1*210.94</f>
        <v>232.03400000000002</v>
      </c>
      <c r="E19" s="134"/>
      <c r="F19" s="135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</row>
    <row r="20" spans="1:23" x14ac:dyDescent="0.25">
      <c r="A20" s="131" t="s">
        <v>42</v>
      </c>
      <c r="B20" s="131"/>
      <c r="C20" s="131"/>
      <c r="D20" s="134"/>
      <c r="E20" s="134"/>
      <c r="F20" s="135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</row>
    <row r="21" spans="1:23" x14ac:dyDescent="0.25">
      <c r="A21" s="131" t="s">
        <v>43</v>
      </c>
      <c r="B21" s="131"/>
      <c r="C21" s="131"/>
      <c r="D21" s="134"/>
      <c r="E21" s="134"/>
      <c r="F21" s="135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</row>
    <row r="22" spans="1:23" x14ac:dyDescent="0.25">
      <c r="A22" s="131" t="s">
        <v>44</v>
      </c>
      <c r="B22" s="131"/>
      <c r="C22" s="131"/>
      <c r="D22" s="134"/>
      <c r="E22" s="134"/>
      <c r="F22" s="135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</row>
    <row r="23" spans="1:23" x14ac:dyDescent="0.25">
      <c r="A23" s="131" t="s">
        <v>45</v>
      </c>
      <c r="B23" s="131"/>
      <c r="C23" s="131"/>
      <c r="D23" s="134">
        <v>136.59326999999999</v>
      </c>
      <c r="E23" s="134"/>
      <c r="F23" s="135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</row>
    <row r="24" spans="1:23" x14ac:dyDescent="0.25">
      <c r="A24" s="131" t="s">
        <v>46</v>
      </c>
      <c r="B24" s="131"/>
      <c r="C24" s="131"/>
      <c r="D24" s="134">
        <v>0</v>
      </c>
      <c r="E24" s="134"/>
      <c r="F24" s="135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</row>
    <row r="25" spans="1:23" x14ac:dyDescent="0.25">
      <c r="D25" s="137"/>
      <c r="E25" s="137"/>
      <c r="F25" s="135"/>
    </row>
    <row r="26" spans="1:23" x14ac:dyDescent="0.25">
      <c r="A26" s="130" t="s">
        <v>225</v>
      </c>
      <c r="B26" s="130"/>
      <c r="C26" s="130"/>
      <c r="D26" s="137"/>
      <c r="E26" s="137"/>
      <c r="F26" s="135"/>
    </row>
    <row r="27" spans="1:23" x14ac:dyDescent="0.25">
      <c r="A27" s="131" t="s">
        <v>334</v>
      </c>
      <c r="B27" s="131"/>
      <c r="C27" s="131"/>
      <c r="D27" s="134">
        <v>82</v>
      </c>
      <c r="E27" s="134"/>
      <c r="F27" s="135"/>
    </row>
    <row r="28" spans="1:23" x14ac:dyDescent="0.25">
      <c r="D28" s="137"/>
      <c r="E28" s="137"/>
      <c r="F28" s="135"/>
    </row>
    <row r="29" spans="1:23" x14ac:dyDescent="0.25">
      <c r="A29" s="130" t="s">
        <v>1</v>
      </c>
      <c r="B29" s="130"/>
      <c r="C29" s="130"/>
      <c r="D29" s="137"/>
      <c r="E29" s="137"/>
      <c r="F29" s="135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</row>
    <row r="30" spans="1:23" x14ac:dyDescent="0.25">
      <c r="A30" s="131" t="s">
        <v>283</v>
      </c>
      <c r="B30" s="131"/>
      <c r="C30" s="131"/>
      <c r="D30" s="134">
        <v>126.31</v>
      </c>
      <c r="E30" s="134"/>
      <c r="F30" s="135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</row>
    <row r="31" spans="1:23" x14ac:dyDescent="0.25">
      <c r="A31" s="131" t="s">
        <v>284</v>
      </c>
      <c r="B31" s="131"/>
      <c r="C31" s="131"/>
      <c r="D31" s="134">
        <v>124</v>
      </c>
      <c r="E31" s="134"/>
      <c r="F31" s="135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</row>
    <row r="32" spans="1:23" x14ac:dyDescent="0.25">
      <c r="A32" s="131" t="s">
        <v>285</v>
      </c>
      <c r="B32" s="131"/>
      <c r="C32" s="131"/>
      <c r="D32" s="134">
        <v>123.32</v>
      </c>
      <c r="E32" s="134"/>
      <c r="F32" s="135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</row>
    <row r="33" spans="1:23" x14ac:dyDescent="0.25">
      <c r="A33" s="131" t="s">
        <v>318</v>
      </c>
      <c r="B33" s="131"/>
      <c r="C33" s="131"/>
      <c r="D33" s="134">
        <v>123.32</v>
      </c>
      <c r="E33" s="134"/>
      <c r="F33" s="135"/>
      <c r="W33" s="131"/>
    </row>
    <row r="34" spans="1:23" x14ac:dyDescent="0.25">
      <c r="A34" s="131" t="s">
        <v>326</v>
      </c>
      <c r="B34" s="131"/>
      <c r="C34" s="131"/>
      <c r="D34" s="134">
        <v>123.32</v>
      </c>
      <c r="E34" s="134"/>
      <c r="F34" s="135"/>
      <c r="W34" s="131"/>
    </row>
    <row r="35" spans="1:23" x14ac:dyDescent="0.25">
      <c r="A35" s="131" t="s">
        <v>288</v>
      </c>
      <c r="B35" s="131"/>
      <c r="C35" s="131"/>
      <c r="D35" s="134">
        <v>105.07</v>
      </c>
      <c r="E35" s="134"/>
      <c r="F35" s="135"/>
      <c r="W35" s="131"/>
    </row>
    <row r="36" spans="1:23" x14ac:dyDescent="0.25">
      <c r="A36" s="131" t="s">
        <v>286</v>
      </c>
      <c r="B36" s="131"/>
      <c r="C36" s="131"/>
      <c r="D36" s="134">
        <v>115.48</v>
      </c>
      <c r="E36" s="134"/>
      <c r="F36" s="135"/>
      <c r="G36" s="131"/>
      <c r="H36" s="131"/>
      <c r="I36" s="131"/>
      <c r="J36" s="131"/>
      <c r="K36" s="131"/>
      <c r="L36" s="131"/>
      <c r="M36" s="131"/>
      <c r="N36" s="131"/>
      <c r="O36" s="131"/>
      <c r="P36" s="131"/>
      <c r="Q36" s="131"/>
      <c r="R36" s="131"/>
      <c r="S36" s="131"/>
      <c r="T36" s="131"/>
      <c r="U36" s="131"/>
      <c r="V36" s="131"/>
      <c r="W36" s="131"/>
    </row>
    <row r="37" spans="1:23" x14ac:dyDescent="0.25">
      <c r="A37" s="131" t="s">
        <v>287</v>
      </c>
      <c r="B37" s="131"/>
      <c r="C37" s="131"/>
      <c r="D37" s="134">
        <v>125.88</v>
      </c>
      <c r="E37" s="134"/>
      <c r="F37" s="135"/>
      <c r="W37" s="131"/>
    </row>
    <row r="38" spans="1:23" x14ac:dyDescent="0.25">
      <c r="A38" s="131" t="s">
        <v>47</v>
      </c>
      <c r="B38" s="131"/>
      <c r="C38" s="131"/>
      <c r="D38" s="134">
        <v>331.92</v>
      </c>
      <c r="E38" s="134"/>
      <c r="F38" s="135"/>
      <c r="G38" s="131"/>
      <c r="H38" s="131"/>
      <c r="I38" s="131"/>
      <c r="J38" s="131"/>
      <c r="K38" s="131"/>
      <c r="L38" s="131"/>
      <c r="M38" s="131"/>
      <c r="N38" s="131"/>
      <c r="O38" s="131"/>
      <c r="P38" s="131"/>
      <c r="Q38" s="131"/>
      <c r="R38" s="131"/>
      <c r="S38" s="131"/>
      <c r="T38" s="131"/>
      <c r="U38" s="131"/>
      <c r="V38" s="131"/>
      <c r="W38" s="131"/>
    </row>
    <row r="39" spans="1:23" x14ac:dyDescent="0.25">
      <c r="A39" s="131" t="s">
        <v>48</v>
      </c>
      <c r="B39" s="131"/>
      <c r="C39" s="131"/>
      <c r="D39" s="134"/>
      <c r="E39" s="134"/>
      <c r="F39" s="135"/>
      <c r="G39" s="131"/>
      <c r="H39" s="131"/>
      <c r="I39" s="131"/>
      <c r="J39" s="131"/>
      <c r="K39" s="131"/>
      <c r="L39" s="131"/>
      <c r="M39" s="131"/>
      <c r="N39" s="131"/>
      <c r="O39" s="131"/>
      <c r="P39" s="131"/>
      <c r="Q39" s="131"/>
      <c r="R39" s="131"/>
      <c r="S39" s="131"/>
      <c r="T39" s="131"/>
      <c r="U39" s="131"/>
      <c r="V39" s="131"/>
      <c r="W39" s="131"/>
    </row>
    <row r="40" spans="1:23" x14ac:dyDescent="0.25">
      <c r="A40" s="131" t="s">
        <v>49</v>
      </c>
      <c r="B40" s="131"/>
      <c r="C40" s="131"/>
      <c r="D40" s="134">
        <v>392.68</v>
      </c>
      <c r="E40" s="134"/>
      <c r="F40" s="135"/>
      <c r="G40" s="131"/>
      <c r="H40" s="131"/>
      <c r="I40" s="131"/>
      <c r="J40" s="131"/>
      <c r="K40" s="131"/>
      <c r="L40" s="131"/>
      <c r="M40" s="131"/>
      <c r="N40" s="131"/>
      <c r="O40" s="131"/>
      <c r="P40" s="131"/>
      <c r="Q40" s="131"/>
      <c r="R40" s="131"/>
      <c r="S40" s="131"/>
      <c r="T40" s="131"/>
      <c r="U40" s="131"/>
      <c r="V40" s="131"/>
      <c r="W40" s="131"/>
    </row>
    <row r="41" spans="1:23" x14ac:dyDescent="0.25">
      <c r="A41" s="131" t="s">
        <v>50</v>
      </c>
      <c r="B41" s="131"/>
      <c r="C41" s="131"/>
      <c r="D41" s="134"/>
      <c r="E41" s="134"/>
      <c r="F41" s="135"/>
      <c r="G41" s="131"/>
      <c r="H41" s="131"/>
      <c r="I41" s="131"/>
      <c r="J41" s="131"/>
      <c r="K41" s="131"/>
      <c r="L41" s="131"/>
      <c r="M41" s="131"/>
      <c r="N41" s="131"/>
      <c r="O41" s="131"/>
      <c r="P41" s="131"/>
      <c r="Q41" s="131"/>
      <c r="R41" s="131"/>
      <c r="S41" s="131"/>
      <c r="T41" s="131"/>
      <c r="U41" s="131"/>
      <c r="V41" s="131"/>
      <c r="W41" s="131"/>
    </row>
    <row r="42" spans="1:23" x14ac:dyDescent="0.25">
      <c r="A42" s="131" t="s">
        <v>51</v>
      </c>
      <c r="B42" s="131"/>
      <c r="C42" s="131"/>
      <c r="D42" s="134">
        <f>1.15*78</f>
        <v>89.699999999999989</v>
      </c>
      <c r="E42" s="134"/>
      <c r="F42" s="135"/>
      <c r="W42" s="131"/>
    </row>
    <row r="43" spans="1:23" x14ac:dyDescent="0.25">
      <c r="A43" s="131" t="s">
        <v>52</v>
      </c>
      <c r="B43" s="131"/>
      <c r="C43" s="131"/>
      <c r="D43" s="134">
        <f>1.15*79.75</f>
        <v>91.712499999999991</v>
      </c>
      <c r="E43" s="134"/>
      <c r="F43" s="135"/>
      <c r="W43" s="131"/>
    </row>
    <row r="44" spans="1:23" x14ac:dyDescent="0.25">
      <c r="A44" s="131" t="s">
        <v>53</v>
      </c>
      <c r="B44" s="131"/>
      <c r="C44" s="131"/>
      <c r="D44" s="134">
        <f>1.15*99.65</f>
        <v>114.5975</v>
      </c>
      <c r="E44" s="134"/>
      <c r="F44" s="135"/>
      <c r="W44" s="131"/>
    </row>
    <row r="45" spans="1:23" x14ac:dyDescent="0.25">
      <c r="A45" s="131" t="s">
        <v>54</v>
      </c>
      <c r="B45" s="131"/>
      <c r="C45" s="131"/>
      <c r="D45" s="134">
        <f>1.15*110.72</f>
        <v>127.32799999999999</v>
      </c>
      <c r="E45" s="134"/>
      <c r="F45" s="135"/>
      <c r="W45" s="131"/>
    </row>
    <row r="46" spans="1:23" x14ac:dyDescent="0.25">
      <c r="A46" s="131" t="s">
        <v>55</v>
      </c>
      <c r="B46" s="131"/>
      <c r="C46" s="131"/>
      <c r="D46" s="134">
        <f>1.15*80.98</f>
        <v>93.126999999999995</v>
      </c>
      <c r="E46" s="134"/>
      <c r="F46" s="135"/>
      <c r="W46" s="131"/>
    </row>
    <row r="47" spans="1:23" x14ac:dyDescent="0.25">
      <c r="A47" s="131" t="s">
        <v>279</v>
      </c>
      <c r="B47" s="131"/>
      <c r="C47" s="131"/>
      <c r="D47" s="134">
        <f>1.15*65.27</f>
        <v>75.06049999999999</v>
      </c>
      <c r="E47" s="134"/>
      <c r="F47" s="135"/>
      <c r="W47" s="131"/>
    </row>
    <row r="48" spans="1:23" x14ac:dyDescent="0.25">
      <c r="F48" s="135"/>
    </row>
    <row r="49" spans="1:23" x14ac:dyDescent="0.25">
      <c r="A49" s="130" t="s">
        <v>35</v>
      </c>
      <c r="B49" s="130"/>
      <c r="C49" s="130"/>
      <c r="F49" s="135"/>
      <c r="W49" s="131"/>
    </row>
    <row r="50" spans="1:23" x14ac:dyDescent="0.25">
      <c r="A50" s="131" t="s">
        <v>56</v>
      </c>
      <c r="B50" s="131"/>
      <c r="C50" s="131"/>
      <c r="D50" s="134">
        <v>12.59046</v>
      </c>
      <c r="E50" s="134"/>
      <c r="F50" s="135"/>
      <c r="W50" s="131"/>
    </row>
    <row r="51" spans="1:23" x14ac:dyDescent="0.25">
      <c r="A51" s="131" t="s">
        <v>57</v>
      </c>
      <c r="B51" s="131"/>
      <c r="C51" s="131"/>
      <c r="D51" s="134">
        <f>1.25*22.18077</f>
        <v>27.725962499999998</v>
      </c>
      <c r="E51" s="134"/>
      <c r="F51" s="135"/>
      <c r="W51" s="131"/>
    </row>
    <row r="52" spans="1:23" x14ac:dyDescent="0.25">
      <c r="A52" s="131" t="s">
        <v>58</v>
      </c>
      <c r="B52" s="131"/>
      <c r="C52" s="131"/>
      <c r="D52" s="134">
        <v>25.170750000000002</v>
      </c>
      <c r="E52" s="134"/>
      <c r="F52" s="135"/>
      <c r="W52" s="131"/>
    </row>
    <row r="53" spans="1:23" x14ac:dyDescent="0.25">
      <c r="A53" s="130" t="s">
        <v>3</v>
      </c>
      <c r="B53" s="130"/>
      <c r="C53" s="130"/>
      <c r="F53" s="135"/>
      <c r="W53" s="131"/>
    </row>
    <row r="54" spans="1:23" x14ac:dyDescent="0.25">
      <c r="A54" s="131" t="s">
        <v>62</v>
      </c>
      <c r="B54" s="131"/>
      <c r="C54" s="131"/>
      <c r="D54" s="134">
        <v>10.20051</v>
      </c>
      <c r="E54" s="134"/>
      <c r="F54" s="135"/>
      <c r="W54" s="131"/>
    </row>
    <row r="55" spans="1:23" x14ac:dyDescent="0.25">
      <c r="A55" s="131" t="s">
        <v>61</v>
      </c>
      <c r="B55" s="131"/>
      <c r="C55" s="131"/>
      <c r="D55" s="134"/>
      <c r="E55" s="134"/>
      <c r="F55" s="135"/>
      <c r="W55" s="131"/>
    </row>
    <row r="56" spans="1:23" x14ac:dyDescent="0.25">
      <c r="A56" s="130" t="s">
        <v>36</v>
      </c>
      <c r="B56" s="130"/>
      <c r="C56" s="130"/>
      <c r="F56" s="135"/>
      <c r="W56" s="131"/>
    </row>
    <row r="57" spans="1:23" x14ac:dyDescent="0.25">
      <c r="A57" s="131" t="s">
        <v>59</v>
      </c>
      <c r="B57" s="131"/>
      <c r="C57" s="131"/>
      <c r="D57" s="134">
        <v>58.721580000000003</v>
      </c>
      <c r="E57" s="134"/>
      <c r="F57" s="135"/>
      <c r="W57" s="131"/>
    </row>
    <row r="58" spans="1:23" x14ac:dyDescent="0.25">
      <c r="A58" s="131" t="s">
        <v>60</v>
      </c>
      <c r="B58" s="131"/>
      <c r="C58" s="131"/>
      <c r="D58" s="134">
        <v>89.862120000000004</v>
      </c>
      <c r="E58" s="134"/>
      <c r="F58" s="135"/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1"/>
      <c r="V58" s="131"/>
      <c r="W58" s="131"/>
    </row>
    <row r="59" spans="1:23" x14ac:dyDescent="0.25">
      <c r="A59" s="131" t="s">
        <v>324</v>
      </c>
      <c r="B59" s="131"/>
      <c r="C59" s="131"/>
      <c r="D59" s="134">
        <f>1.2*26</f>
        <v>31.2</v>
      </c>
      <c r="E59" s="134"/>
      <c r="F59" s="135"/>
      <c r="W59" s="131"/>
    </row>
    <row r="60" spans="1:23" x14ac:dyDescent="0.25">
      <c r="A60" s="131" t="s">
        <v>325</v>
      </c>
      <c r="B60" s="131"/>
      <c r="C60" s="131"/>
      <c r="D60" s="134">
        <f>1.2*26</f>
        <v>31.2</v>
      </c>
      <c r="E60" s="134"/>
      <c r="F60" s="135"/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</row>
    <row r="61" spans="1:23" x14ac:dyDescent="0.25">
      <c r="A61" s="131" t="s">
        <v>379</v>
      </c>
      <c r="B61" s="131"/>
      <c r="C61" s="131"/>
      <c r="D61" s="134">
        <f>1.2*36</f>
        <v>43.199999999999996</v>
      </c>
      <c r="E61" s="134"/>
      <c r="F61" s="135"/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</row>
    <row r="62" spans="1:23" x14ac:dyDescent="0.25">
      <c r="A62" s="130" t="s">
        <v>2</v>
      </c>
      <c r="B62" s="130"/>
      <c r="C62" s="130"/>
      <c r="D62" s="131"/>
      <c r="E62" s="131"/>
      <c r="F62" s="135"/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</row>
    <row r="63" spans="1:23" x14ac:dyDescent="0.25">
      <c r="A63" s="131" t="s">
        <v>63</v>
      </c>
      <c r="B63" s="131"/>
      <c r="C63" s="131"/>
      <c r="D63" s="134">
        <f>1.2*8.15634</f>
        <v>9.7876080000000005</v>
      </c>
      <c r="E63" s="134"/>
      <c r="F63" s="135"/>
    </row>
    <row r="64" spans="1:23" x14ac:dyDescent="0.25">
      <c r="A64" s="131" t="s">
        <v>64</v>
      </c>
      <c r="B64" s="131"/>
      <c r="C64" s="131"/>
      <c r="D64" s="134">
        <f>1.2*16.31268</f>
        <v>19.575216000000001</v>
      </c>
      <c r="E64" s="134"/>
      <c r="F64" s="135"/>
    </row>
    <row r="65" spans="1:23" x14ac:dyDescent="0.25">
      <c r="A65" s="131" t="s">
        <v>65</v>
      </c>
      <c r="B65" s="131"/>
      <c r="C65" s="131"/>
      <c r="D65" s="134">
        <f>1.2*20.38068</f>
        <v>24.456816</v>
      </c>
      <c r="E65" s="134"/>
      <c r="F65" s="135"/>
    </row>
    <row r="66" spans="1:23" x14ac:dyDescent="0.25">
      <c r="A66" s="138" t="s">
        <v>66</v>
      </c>
      <c r="B66" s="138"/>
      <c r="C66" s="138"/>
      <c r="D66" s="134">
        <f>1.2*10.20051</f>
        <v>12.240611999999999</v>
      </c>
      <c r="E66" s="134"/>
      <c r="F66" s="135"/>
    </row>
    <row r="67" spans="1:23" x14ac:dyDescent="0.25">
      <c r="A67" s="131" t="s">
        <v>67</v>
      </c>
      <c r="B67" s="131"/>
      <c r="C67" s="131"/>
      <c r="D67" s="134">
        <f>1.2*20.38068</f>
        <v>24.456816</v>
      </c>
      <c r="E67" s="134"/>
      <c r="F67" s="135"/>
    </row>
    <row r="68" spans="1:23" x14ac:dyDescent="0.25">
      <c r="A68" s="131" t="s">
        <v>68</v>
      </c>
      <c r="B68" s="131"/>
      <c r="C68" s="131"/>
      <c r="D68" s="134">
        <f>1.2*10.20051</f>
        <v>12.240611999999999</v>
      </c>
      <c r="E68" s="134"/>
      <c r="F68" s="135"/>
    </row>
    <row r="69" spans="1:23" x14ac:dyDescent="0.25">
      <c r="A69" s="131" t="s">
        <v>69</v>
      </c>
      <c r="B69" s="131"/>
      <c r="C69" s="131"/>
      <c r="D69" s="134">
        <f>1.2*10.20051</f>
        <v>12.240611999999999</v>
      </c>
      <c r="E69" s="134"/>
      <c r="F69" s="135"/>
    </row>
    <row r="70" spans="1:23" x14ac:dyDescent="0.25">
      <c r="A70" s="131" t="s">
        <v>70</v>
      </c>
      <c r="B70" s="131"/>
      <c r="C70" s="131"/>
      <c r="D70" s="134">
        <f>1.2*10.20051</f>
        <v>12.240611999999999</v>
      </c>
      <c r="E70" s="134"/>
      <c r="F70" s="135"/>
    </row>
    <row r="71" spans="1:23" x14ac:dyDescent="0.25">
      <c r="E71" s="129"/>
      <c r="F71" s="129"/>
    </row>
    <row r="72" spans="1:23" x14ac:dyDescent="0.25">
      <c r="E72" s="129"/>
      <c r="F72" s="129"/>
    </row>
    <row r="73" spans="1:23" x14ac:dyDescent="0.25">
      <c r="A73" s="131" t="s">
        <v>5</v>
      </c>
      <c r="B73" s="131"/>
      <c r="C73" s="131"/>
      <c r="E73" s="129"/>
      <c r="F73" s="129"/>
      <c r="H73" s="131"/>
      <c r="S73" s="131"/>
      <c r="T73" s="131"/>
      <c r="U73" s="131"/>
      <c r="V73" s="131"/>
      <c r="W73" s="131"/>
    </row>
    <row r="74" spans="1:23" x14ac:dyDescent="0.25">
      <c r="A74" s="139" t="s">
        <v>151</v>
      </c>
      <c r="D74" s="140" t="s">
        <v>72</v>
      </c>
      <c r="E74" s="141">
        <v>1</v>
      </c>
      <c r="F74" s="142">
        <f>LOOKUP(E74,A75:A79,D75:D79)</f>
        <v>156.95564400000001</v>
      </c>
    </row>
    <row r="75" spans="1:23" x14ac:dyDescent="0.25">
      <c r="A75" s="139">
        <v>1</v>
      </c>
      <c r="B75" s="143" t="s">
        <v>141</v>
      </c>
      <c r="C75" s="144">
        <v>1</v>
      </c>
      <c r="D75" s="145">
        <v>156.95564400000001</v>
      </c>
      <c r="E75" s="145"/>
      <c r="F75" s="135"/>
    </row>
    <row r="76" spans="1:23" x14ac:dyDescent="0.25">
      <c r="A76" s="139">
        <v>2</v>
      </c>
      <c r="B76" s="143" t="s">
        <v>138</v>
      </c>
      <c r="C76" s="140">
        <v>2</v>
      </c>
      <c r="D76" s="145">
        <v>174.93213600000001</v>
      </c>
      <c r="E76" s="145"/>
      <c r="F76" s="135"/>
    </row>
    <row r="77" spans="1:23" x14ac:dyDescent="0.25">
      <c r="A77" s="139">
        <v>3</v>
      </c>
      <c r="B77" s="143" t="s">
        <v>139</v>
      </c>
      <c r="C77" s="140">
        <v>3</v>
      </c>
      <c r="D77" s="145">
        <v>166.547988</v>
      </c>
      <c r="E77" s="145"/>
      <c r="F77" s="135"/>
      <c r="M77" s="140"/>
      <c r="N77" s="134"/>
    </row>
    <row r="78" spans="1:23" x14ac:dyDescent="0.25">
      <c r="A78" s="139">
        <v>4</v>
      </c>
      <c r="B78" s="143" t="s">
        <v>140</v>
      </c>
      <c r="C78" s="140">
        <v>4</v>
      </c>
      <c r="D78" s="145">
        <v>174.93213600000001</v>
      </c>
      <c r="E78" s="145"/>
      <c r="F78" s="135"/>
      <c r="M78" s="140"/>
      <c r="N78" s="134"/>
    </row>
    <row r="79" spans="1:23" x14ac:dyDescent="0.25">
      <c r="A79" s="139">
        <v>5</v>
      </c>
      <c r="B79" s="143" t="s">
        <v>187</v>
      </c>
      <c r="C79" s="140">
        <v>7</v>
      </c>
      <c r="D79" s="145">
        <v>174.93213600000001</v>
      </c>
      <c r="E79" s="145"/>
      <c r="F79" s="135"/>
      <c r="M79" s="140"/>
      <c r="N79" s="134"/>
    </row>
    <row r="80" spans="1:23" x14ac:dyDescent="0.25">
      <c r="A80" s="139" t="s">
        <v>150</v>
      </c>
      <c r="B80" s="146"/>
      <c r="D80" s="140" t="s">
        <v>72</v>
      </c>
      <c r="E80" s="141">
        <v>2</v>
      </c>
      <c r="F80" s="142">
        <f>LOOKUP(E80,A81:A86,D81:D86)</f>
        <v>23.962554000000001</v>
      </c>
    </row>
    <row r="81" spans="1:22" x14ac:dyDescent="0.25">
      <c r="A81" s="139">
        <v>1</v>
      </c>
      <c r="B81" s="143" t="s">
        <v>162</v>
      </c>
      <c r="C81" s="140">
        <v>1</v>
      </c>
      <c r="D81" s="145">
        <v>0</v>
      </c>
      <c r="E81" s="145"/>
      <c r="F81" s="135"/>
      <c r="G81" s="140"/>
    </row>
    <row r="82" spans="1:22" x14ac:dyDescent="0.25">
      <c r="A82" s="139">
        <v>2</v>
      </c>
      <c r="B82" s="143" t="s">
        <v>161</v>
      </c>
      <c r="C82" s="140">
        <v>2</v>
      </c>
      <c r="D82" s="145">
        <v>23.962554000000001</v>
      </c>
      <c r="E82" s="145"/>
      <c r="F82" s="135"/>
    </row>
    <row r="83" spans="1:22" x14ac:dyDescent="0.25">
      <c r="A83" s="139">
        <v>3</v>
      </c>
      <c r="B83" s="143" t="s">
        <v>176</v>
      </c>
      <c r="C83" s="140">
        <v>3</v>
      </c>
      <c r="D83" s="145">
        <v>34.744788</v>
      </c>
      <c r="E83" s="145"/>
      <c r="F83" s="135"/>
    </row>
    <row r="84" spans="1:22" x14ac:dyDescent="0.25">
      <c r="A84" s="139">
        <v>4</v>
      </c>
      <c r="B84" s="143" t="s">
        <v>157</v>
      </c>
      <c r="C84" s="140">
        <v>4</v>
      </c>
      <c r="D84" s="145">
        <v>25.161597</v>
      </c>
      <c r="E84" s="145"/>
      <c r="F84" s="135"/>
    </row>
    <row r="85" spans="1:22" x14ac:dyDescent="0.25">
      <c r="A85" s="139">
        <v>5</v>
      </c>
      <c r="B85" s="143" t="s">
        <v>158</v>
      </c>
      <c r="C85" s="140">
        <v>5</v>
      </c>
      <c r="D85" s="145">
        <v>49.124150999999998</v>
      </c>
      <c r="E85" s="145"/>
      <c r="F85" s="135"/>
    </row>
    <row r="86" spans="1:22" x14ac:dyDescent="0.25">
      <c r="A86" s="139">
        <v>6</v>
      </c>
      <c r="B86" s="143" t="s">
        <v>159</v>
      </c>
      <c r="C86" s="140">
        <v>6</v>
      </c>
      <c r="D86" s="145">
        <v>59.906385</v>
      </c>
      <c r="E86" s="145"/>
      <c r="F86" s="135"/>
    </row>
    <row r="87" spans="1:22" x14ac:dyDescent="0.25">
      <c r="A87" s="139" t="s">
        <v>152</v>
      </c>
      <c r="B87" s="146"/>
      <c r="C87" s="140"/>
      <c r="E87" s="129"/>
      <c r="F87" s="129"/>
      <c r="G87" s="140"/>
    </row>
    <row r="88" spans="1:22" x14ac:dyDescent="0.25">
      <c r="A88" s="139">
        <v>1</v>
      </c>
      <c r="B88" s="146" t="s">
        <v>113</v>
      </c>
      <c r="C88" s="147"/>
      <c r="E88" s="129"/>
      <c r="F88" s="129"/>
    </row>
    <row r="89" spans="1:22" x14ac:dyDescent="0.25">
      <c r="A89" s="139">
        <v>2</v>
      </c>
      <c r="B89" s="128" t="s">
        <v>113</v>
      </c>
      <c r="C89" s="148"/>
      <c r="E89" s="129"/>
      <c r="F89" s="129"/>
    </row>
    <row r="90" spans="1:22" x14ac:dyDescent="0.25">
      <c r="A90" s="139">
        <v>3</v>
      </c>
      <c r="B90" s="128" t="s">
        <v>113</v>
      </c>
      <c r="E90" s="129"/>
      <c r="F90" s="129"/>
    </row>
    <row r="91" spans="1:22" x14ac:dyDescent="0.25">
      <c r="A91" s="139">
        <v>4</v>
      </c>
      <c r="B91" s="128" t="s">
        <v>160</v>
      </c>
      <c r="E91" s="129"/>
      <c r="F91" s="129"/>
    </row>
    <row r="92" spans="1:22" x14ac:dyDescent="0.25">
      <c r="A92" s="139">
        <v>5</v>
      </c>
      <c r="B92" s="128" t="s">
        <v>160</v>
      </c>
      <c r="E92" s="129"/>
      <c r="F92" s="129"/>
    </row>
    <row r="93" spans="1:22" x14ac:dyDescent="0.25">
      <c r="A93" s="139">
        <v>6</v>
      </c>
      <c r="B93" s="131" t="s">
        <v>160</v>
      </c>
      <c r="C93" s="131"/>
      <c r="D93" s="131"/>
      <c r="E93" s="132"/>
      <c r="F93" s="132"/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</row>
    <row r="94" spans="1:22" x14ac:dyDescent="0.25">
      <c r="A94" s="149" t="s">
        <v>149</v>
      </c>
      <c r="B94" s="131"/>
      <c r="C94" s="131"/>
      <c r="D94" s="131"/>
      <c r="E94" s="132"/>
      <c r="F94" s="132"/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</row>
    <row r="95" spans="1:22" x14ac:dyDescent="0.25">
      <c r="A95" s="139">
        <v>1</v>
      </c>
      <c r="C95" s="144">
        <v>12</v>
      </c>
      <c r="D95" s="131"/>
      <c r="E95" s="132"/>
      <c r="F95" s="132"/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</row>
    <row r="96" spans="1:22" x14ac:dyDescent="0.25">
      <c r="A96" s="139">
        <v>2</v>
      </c>
      <c r="C96" s="144">
        <v>10</v>
      </c>
      <c r="D96" s="131"/>
      <c r="E96" s="132"/>
      <c r="F96" s="132"/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</row>
    <row r="97" spans="1:22" x14ac:dyDescent="0.25">
      <c r="A97" s="139">
        <v>3</v>
      </c>
      <c r="C97" s="144">
        <v>8</v>
      </c>
      <c r="D97" s="131"/>
      <c r="E97" s="132"/>
      <c r="F97" s="132"/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</row>
    <row r="98" spans="1:22" x14ac:dyDescent="0.25">
      <c r="A98" s="139">
        <v>4</v>
      </c>
      <c r="C98" s="144">
        <v>12</v>
      </c>
      <c r="D98" s="131"/>
      <c r="E98" s="132"/>
      <c r="F98" s="132"/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</row>
    <row r="99" spans="1:22" x14ac:dyDescent="0.25">
      <c r="A99" s="139">
        <v>5</v>
      </c>
      <c r="C99" s="144">
        <v>10</v>
      </c>
      <c r="D99" s="131"/>
      <c r="E99" s="132"/>
      <c r="F99" s="132"/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</row>
    <row r="100" spans="1:22" x14ac:dyDescent="0.25">
      <c r="A100" s="139">
        <v>6</v>
      </c>
      <c r="C100" s="144">
        <v>8</v>
      </c>
      <c r="D100" s="131"/>
      <c r="E100" s="132"/>
      <c r="F100" s="132"/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</row>
    <row r="101" spans="1:22" x14ac:dyDescent="0.25">
      <c r="A101" s="139"/>
      <c r="B101" s="131"/>
      <c r="C101" s="131"/>
      <c r="D101" s="131"/>
      <c r="E101" s="132"/>
      <c r="F101" s="132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</row>
    <row r="102" spans="1:22" x14ac:dyDescent="0.25">
      <c r="A102" s="131"/>
      <c r="B102" s="131"/>
      <c r="C102" s="131"/>
      <c r="D102" s="131"/>
      <c r="E102" s="132"/>
      <c r="F102" s="132"/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</row>
    <row r="103" spans="1:22" x14ac:dyDescent="0.25">
      <c r="A103" s="139" t="s">
        <v>156</v>
      </c>
      <c r="B103" s="146"/>
      <c r="D103" s="140" t="s">
        <v>72</v>
      </c>
      <c r="E103" s="141">
        <v>2</v>
      </c>
      <c r="F103" s="142">
        <f>LOOKUP(E103,A104:A105,D104:D105)</f>
        <v>10.196441999999999</v>
      </c>
    </row>
    <row r="104" spans="1:22" x14ac:dyDescent="0.25">
      <c r="A104" s="139">
        <v>1</v>
      </c>
      <c r="B104" s="143" t="s">
        <v>142</v>
      </c>
      <c r="C104" s="140">
        <v>1</v>
      </c>
      <c r="D104" s="145">
        <v>0</v>
      </c>
      <c r="E104" s="145"/>
      <c r="F104" s="135"/>
    </row>
    <row r="105" spans="1:22" x14ac:dyDescent="0.25">
      <c r="A105" s="139">
        <v>2</v>
      </c>
      <c r="B105" s="143" t="s">
        <v>143</v>
      </c>
      <c r="C105" s="140">
        <v>2</v>
      </c>
      <c r="D105" s="145">
        <v>10.196441999999999</v>
      </c>
      <c r="E105" s="145"/>
      <c r="F105" s="135"/>
    </row>
    <row r="106" spans="1:22" x14ac:dyDescent="0.25">
      <c r="A106" s="139" t="s">
        <v>153</v>
      </c>
      <c r="B106" s="146"/>
      <c r="D106" s="140" t="s">
        <v>72</v>
      </c>
      <c r="E106" s="141">
        <v>1</v>
      </c>
      <c r="F106" s="142">
        <f>LOOKUP(E106,A107:A108,D107:D108)</f>
        <v>0</v>
      </c>
    </row>
    <row r="107" spans="1:22" x14ac:dyDescent="0.25">
      <c r="A107" s="139">
        <v>1</v>
      </c>
      <c r="B107" s="143" t="s">
        <v>144</v>
      </c>
      <c r="C107" s="140">
        <v>1</v>
      </c>
      <c r="D107" s="145">
        <v>0</v>
      </c>
      <c r="E107" s="145"/>
      <c r="F107" s="135"/>
    </row>
    <row r="108" spans="1:22" x14ac:dyDescent="0.25">
      <c r="A108" s="139">
        <v>2</v>
      </c>
      <c r="B108" s="143" t="s">
        <v>147</v>
      </c>
      <c r="C108" s="140">
        <v>3</v>
      </c>
      <c r="D108" s="145">
        <v>33.554898000000001</v>
      </c>
      <c r="E108" s="145"/>
      <c r="F108" s="135"/>
    </row>
    <row r="109" spans="1:22" x14ac:dyDescent="0.25">
      <c r="A109" s="139" t="s">
        <v>154</v>
      </c>
      <c r="B109" s="146"/>
      <c r="D109" s="140" t="s">
        <v>72</v>
      </c>
      <c r="E109" s="141">
        <v>1</v>
      </c>
      <c r="F109" s="142">
        <f>LOOKUP(E109,A110:A111,D110:D111)</f>
        <v>0</v>
      </c>
    </row>
    <row r="110" spans="1:22" x14ac:dyDescent="0.25">
      <c r="A110" s="139">
        <v>1</v>
      </c>
      <c r="B110" s="143" t="s">
        <v>146</v>
      </c>
      <c r="C110" s="150" t="s">
        <v>163</v>
      </c>
      <c r="D110" s="134">
        <v>0</v>
      </c>
      <c r="E110" s="129"/>
      <c r="F110" s="129"/>
    </row>
    <row r="111" spans="1:22" x14ac:dyDescent="0.25">
      <c r="A111" s="139">
        <v>2</v>
      </c>
      <c r="B111" s="143" t="s">
        <v>181</v>
      </c>
      <c r="C111" s="150" t="s">
        <v>164</v>
      </c>
      <c r="D111" s="134">
        <v>0</v>
      </c>
      <c r="E111" s="129"/>
      <c r="F111" s="129"/>
    </row>
    <row r="112" spans="1:22" x14ac:dyDescent="0.25">
      <c r="A112" s="139" t="s">
        <v>155</v>
      </c>
      <c r="B112" s="146"/>
      <c r="D112" s="140" t="s">
        <v>72</v>
      </c>
      <c r="E112" s="141">
        <v>2</v>
      </c>
      <c r="F112" s="142">
        <f>LOOKUP(E112,A113:A116,D113:D116)</f>
        <v>0</v>
      </c>
    </row>
    <row r="113" spans="1:22" x14ac:dyDescent="0.25">
      <c r="A113" s="139">
        <v>0</v>
      </c>
      <c r="B113" s="143" t="s">
        <v>145</v>
      </c>
      <c r="C113" s="140">
        <v>0</v>
      </c>
      <c r="D113" s="145">
        <v>-31.16</v>
      </c>
      <c r="E113" s="145"/>
      <c r="F113" s="135"/>
    </row>
    <row r="114" spans="1:22" x14ac:dyDescent="0.25">
      <c r="A114" s="139">
        <v>1</v>
      </c>
      <c r="B114" s="143" t="s">
        <v>145</v>
      </c>
      <c r="C114" s="140">
        <v>0</v>
      </c>
      <c r="D114" s="145">
        <v>-31.16</v>
      </c>
      <c r="E114" s="145"/>
      <c r="F114" s="135"/>
    </row>
    <row r="115" spans="1:22" x14ac:dyDescent="0.25">
      <c r="A115" s="139">
        <v>2</v>
      </c>
      <c r="B115" s="143" t="s">
        <v>273</v>
      </c>
      <c r="C115" s="140">
        <v>5</v>
      </c>
      <c r="D115" s="145">
        <v>0</v>
      </c>
      <c r="E115" s="145"/>
      <c r="F115" s="135"/>
    </row>
    <row r="116" spans="1:22" x14ac:dyDescent="0.25">
      <c r="A116" s="139">
        <v>3</v>
      </c>
      <c r="B116" s="143" t="s">
        <v>274</v>
      </c>
      <c r="C116" s="140">
        <v>6</v>
      </c>
      <c r="D116" s="145">
        <v>8.393301000000001</v>
      </c>
      <c r="E116" s="145"/>
      <c r="F116" s="135"/>
    </row>
    <row r="117" spans="1:22" x14ac:dyDescent="0.25">
      <c r="D117" s="131" t="s">
        <v>73</v>
      </c>
      <c r="E117" s="129"/>
      <c r="F117" s="142">
        <f>(F74+F80+F103+F106+F109+F112)*1.4</f>
        <v>267.560496</v>
      </c>
    </row>
    <row r="118" spans="1:22" x14ac:dyDescent="0.25">
      <c r="E118" s="129"/>
      <c r="F118" s="129"/>
    </row>
    <row r="119" spans="1:22" x14ac:dyDescent="0.25">
      <c r="E119" s="129"/>
      <c r="F119" s="129"/>
    </row>
    <row r="120" spans="1:22" x14ac:dyDescent="0.25">
      <c r="E120" s="129"/>
      <c r="F120" s="129"/>
    </row>
    <row r="121" spans="1:22" x14ac:dyDescent="0.25">
      <c r="A121" s="131"/>
      <c r="B121" s="131"/>
      <c r="C121" s="131"/>
      <c r="E121" s="129"/>
      <c r="F121" s="129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</row>
    <row r="122" spans="1:22" x14ac:dyDescent="0.25">
      <c r="B122" s="151"/>
      <c r="E122" s="141"/>
    </row>
    <row r="123" spans="1:22" x14ac:dyDescent="0.25">
      <c r="B123" s="152"/>
      <c r="D123" s="153"/>
    </row>
    <row r="124" spans="1:22" x14ac:dyDescent="0.25">
      <c r="B124" s="152"/>
      <c r="D124" s="153"/>
    </row>
    <row r="125" spans="1:22" x14ac:dyDescent="0.25">
      <c r="B125" s="151"/>
      <c r="D125" s="153"/>
    </row>
    <row r="126" spans="1:22" x14ac:dyDescent="0.25">
      <c r="B126" s="151"/>
      <c r="D126" s="153"/>
    </row>
    <row r="127" spans="1:22" x14ac:dyDescent="0.25">
      <c r="B127" s="151"/>
      <c r="D127" s="153"/>
    </row>
    <row r="128" spans="1:22" x14ac:dyDescent="0.25">
      <c r="B128" s="151"/>
      <c r="D128" s="153"/>
    </row>
    <row r="129" spans="2:5" x14ac:dyDescent="0.25">
      <c r="B129" s="151"/>
      <c r="D129" s="153"/>
    </row>
    <row r="130" spans="2:5" x14ac:dyDescent="0.25">
      <c r="B130" s="151"/>
      <c r="D130" s="153"/>
    </row>
    <row r="131" spans="2:5" x14ac:dyDescent="0.25">
      <c r="B131" s="151"/>
      <c r="D131" s="153"/>
    </row>
    <row r="132" spans="2:5" x14ac:dyDescent="0.25">
      <c r="B132" s="151"/>
      <c r="D132" s="153"/>
    </row>
    <row r="133" spans="2:5" x14ac:dyDescent="0.25">
      <c r="B133" s="151"/>
      <c r="D133" s="153"/>
    </row>
    <row r="134" spans="2:5" x14ac:dyDescent="0.25">
      <c r="B134" s="151"/>
      <c r="D134" s="153"/>
    </row>
    <row r="135" spans="2:5" x14ac:dyDescent="0.25">
      <c r="B135" s="151"/>
      <c r="D135" s="153"/>
    </row>
    <row r="136" spans="2:5" x14ac:dyDescent="0.25">
      <c r="B136" s="151"/>
      <c r="D136" s="153"/>
    </row>
    <row r="137" spans="2:5" x14ac:dyDescent="0.25">
      <c r="B137" s="151"/>
      <c r="D137" s="153"/>
    </row>
    <row r="138" spans="2:5" x14ac:dyDescent="0.25">
      <c r="B138" s="151"/>
      <c r="D138" s="153"/>
    </row>
    <row r="139" spans="2:5" x14ac:dyDescent="0.25">
      <c r="B139" s="151"/>
      <c r="D139" s="153"/>
    </row>
    <row r="140" spans="2:5" x14ac:dyDescent="0.25">
      <c r="B140" s="151"/>
      <c r="D140" s="153"/>
    </row>
    <row r="141" spans="2:5" x14ac:dyDescent="0.25">
      <c r="B141" s="151"/>
      <c r="E141" s="141"/>
    </row>
    <row r="142" spans="2:5" x14ac:dyDescent="0.25">
      <c r="B142" s="152"/>
      <c r="D142" s="153"/>
    </row>
    <row r="143" spans="2:5" x14ac:dyDescent="0.25">
      <c r="B143" s="152"/>
      <c r="D143" s="153"/>
    </row>
    <row r="144" spans="2:5" x14ac:dyDescent="0.25">
      <c r="B144" s="151"/>
      <c r="D144" s="153"/>
    </row>
    <row r="145" spans="2:14" x14ac:dyDescent="0.25">
      <c r="B145" s="151"/>
      <c r="D145" s="153"/>
    </row>
    <row r="146" spans="2:14" x14ac:dyDescent="0.25">
      <c r="B146" s="151"/>
      <c r="D146" s="153"/>
    </row>
    <row r="147" spans="2:14" x14ac:dyDescent="0.25">
      <c r="B147" s="151"/>
      <c r="D147" s="153"/>
    </row>
    <row r="148" spans="2:14" x14ac:dyDescent="0.25">
      <c r="B148" s="151"/>
      <c r="D148" s="153"/>
    </row>
    <row r="149" spans="2:14" x14ac:dyDescent="0.25">
      <c r="B149" s="151"/>
      <c r="D149" s="153"/>
    </row>
    <row r="150" spans="2:14" x14ac:dyDescent="0.25">
      <c r="B150" s="151"/>
      <c r="D150" s="153"/>
    </row>
    <row r="151" spans="2:14" x14ac:dyDescent="0.25">
      <c r="B151" s="151"/>
      <c r="D151" s="153"/>
    </row>
    <row r="152" spans="2:14" x14ac:dyDescent="0.25">
      <c r="B152" s="151"/>
      <c r="D152" s="153"/>
    </row>
    <row r="153" spans="2:14" x14ac:dyDescent="0.25">
      <c r="B153" s="151"/>
      <c r="D153" s="153"/>
    </row>
    <row r="154" spans="2:14" x14ac:dyDescent="0.25">
      <c r="B154" s="151"/>
      <c r="D154" s="153"/>
    </row>
    <row r="155" spans="2:14" x14ac:dyDescent="0.25">
      <c r="B155" s="151"/>
      <c r="D155" s="153"/>
    </row>
    <row r="156" spans="2:14" x14ac:dyDescent="0.25">
      <c r="B156" s="151"/>
      <c r="D156" s="153"/>
    </row>
    <row r="157" spans="2:14" x14ac:dyDescent="0.25">
      <c r="B157" s="151"/>
      <c r="D157" s="153"/>
    </row>
    <row r="158" spans="2:14" x14ac:dyDescent="0.25">
      <c r="B158" s="151"/>
      <c r="D158" s="153"/>
    </row>
    <row r="159" spans="2:14" x14ac:dyDescent="0.25">
      <c r="B159" s="151"/>
      <c r="D159" s="153"/>
      <c r="J159" s="154"/>
      <c r="K159" s="154"/>
      <c r="L159" s="154"/>
      <c r="M159" s="154"/>
      <c r="N159" s="154"/>
    </row>
    <row r="160" spans="2:14" x14ac:dyDescent="0.25">
      <c r="B160" s="155"/>
      <c r="C160" s="151"/>
      <c r="D160" s="151"/>
      <c r="E160" s="141"/>
      <c r="J160" s="154"/>
      <c r="K160" s="154"/>
      <c r="L160" s="154"/>
      <c r="M160" s="154"/>
      <c r="N160" s="154"/>
    </row>
    <row r="161" spans="2:33" x14ac:dyDescent="0.25">
      <c r="B161" s="156"/>
      <c r="C161" s="157"/>
      <c r="D161" s="153"/>
      <c r="E161" s="153"/>
      <c r="J161" s="156"/>
      <c r="K161" s="156"/>
      <c r="L161" s="156"/>
      <c r="M161" s="156"/>
      <c r="N161" s="156"/>
    </row>
    <row r="162" spans="2:33" x14ac:dyDescent="0.25">
      <c r="B162" s="156"/>
      <c r="C162" s="157"/>
      <c r="D162" s="153"/>
      <c r="E162" s="153"/>
      <c r="J162" s="156"/>
      <c r="K162" s="156"/>
      <c r="L162" s="156"/>
      <c r="M162" s="156"/>
      <c r="N162" s="156"/>
    </row>
    <row r="163" spans="2:33" x14ac:dyDescent="0.25">
      <c r="B163" s="156"/>
      <c r="C163" s="157"/>
      <c r="D163" s="153"/>
      <c r="E163" s="153"/>
      <c r="J163" s="156"/>
      <c r="K163" s="156"/>
      <c r="L163" s="156"/>
      <c r="M163" s="156"/>
      <c r="N163" s="156"/>
    </row>
    <row r="164" spans="2:33" x14ac:dyDescent="0.25">
      <c r="B164" s="156"/>
      <c r="C164" s="157"/>
      <c r="D164" s="153"/>
      <c r="E164" s="153"/>
      <c r="J164" s="156"/>
      <c r="K164" s="156"/>
      <c r="L164" s="156"/>
      <c r="M164" s="156"/>
      <c r="N164" s="156"/>
    </row>
    <row r="165" spans="2:33" x14ac:dyDescent="0.25">
      <c r="B165" s="156"/>
      <c r="C165" s="157"/>
      <c r="D165" s="153"/>
      <c r="E165" s="153"/>
      <c r="J165" s="156"/>
      <c r="K165" s="156"/>
      <c r="L165" s="156"/>
      <c r="M165" s="156"/>
      <c r="N165" s="156"/>
    </row>
    <row r="166" spans="2:33" x14ac:dyDescent="0.25">
      <c r="B166" s="156"/>
      <c r="C166" s="157"/>
      <c r="D166" s="153"/>
      <c r="E166" s="153"/>
      <c r="J166" s="156"/>
      <c r="K166" s="156"/>
      <c r="L166" s="156"/>
      <c r="M166" s="156"/>
      <c r="N166" s="156"/>
    </row>
    <row r="167" spans="2:33" x14ac:dyDescent="0.25">
      <c r="B167" s="156"/>
      <c r="C167" s="157"/>
      <c r="D167" s="153"/>
      <c r="E167" s="153"/>
      <c r="J167" s="156"/>
      <c r="K167" s="156"/>
      <c r="L167" s="156"/>
      <c r="M167" s="156"/>
      <c r="N167" s="156"/>
    </row>
    <row r="168" spans="2:33" x14ac:dyDescent="0.25">
      <c r="D168" s="131"/>
      <c r="E168" s="129"/>
      <c r="F168" s="134"/>
    </row>
    <row r="172" spans="2:33" x14ac:dyDescent="0.25">
      <c r="B172" s="177"/>
      <c r="C172" s="177"/>
      <c r="D172" s="177"/>
      <c r="E172" s="177"/>
      <c r="F172" s="177"/>
      <c r="G172" s="177"/>
      <c r="H172" s="177"/>
      <c r="I172" s="177"/>
      <c r="J172" s="177"/>
      <c r="K172" s="177"/>
      <c r="L172" s="177"/>
      <c r="M172" s="177"/>
      <c r="N172" s="177"/>
      <c r="O172" s="177"/>
      <c r="P172" s="177"/>
      <c r="Q172" s="177"/>
      <c r="R172" s="177"/>
      <c r="S172" s="177"/>
      <c r="T172" s="177"/>
      <c r="U172" s="177"/>
      <c r="V172" s="158">
        <v>4</v>
      </c>
      <c r="W172" s="177"/>
      <c r="X172" s="177"/>
      <c r="Y172" s="177"/>
      <c r="Z172" s="177"/>
      <c r="AA172" s="177"/>
      <c r="AB172" s="177"/>
      <c r="AC172" s="177"/>
      <c r="AD172" s="373"/>
      <c r="AE172" s="373"/>
      <c r="AF172" s="373"/>
      <c r="AG172" s="177"/>
    </row>
    <row r="173" spans="2:33" x14ac:dyDescent="0.25">
      <c r="B173" s="177"/>
      <c r="C173" s="374"/>
      <c r="D173" s="177"/>
      <c r="E173" s="159"/>
      <c r="F173" s="159"/>
      <c r="G173" s="159"/>
      <c r="H173" s="159"/>
      <c r="I173" s="159"/>
      <c r="J173" s="159"/>
      <c r="K173" s="159"/>
      <c r="L173" s="159"/>
      <c r="M173" s="177"/>
      <c r="N173" s="177"/>
      <c r="O173" s="160">
        <v>52.926482329999999</v>
      </c>
      <c r="P173" s="125" t="s">
        <v>384</v>
      </c>
      <c r="Q173" s="177">
        <f>194.18+5+10</f>
        <v>209.18</v>
      </c>
      <c r="R173" s="177">
        <v>0</v>
      </c>
      <c r="S173" s="177">
        <v>1</v>
      </c>
      <c r="T173" s="177">
        <v>1</v>
      </c>
      <c r="U173" s="177">
        <v>0</v>
      </c>
      <c r="V173" s="177" t="s">
        <v>385</v>
      </c>
      <c r="W173" s="177"/>
      <c r="X173" s="177"/>
      <c r="Y173" s="177"/>
      <c r="Z173" s="177"/>
      <c r="AA173" s="177"/>
      <c r="AB173" s="177"/>
      <c r="AC173" s="177"/>
      <c r="AD173" s="158">
        <v>2</v>
      </c>
      <c r="AE173" s="158">
        <v>10</v>
      </c>
      <c r="AF173" s="158">
        <v>4</v>
      </c>
      <c r="AG173" s="177"/>
    </row>
    <row r="174" spans="2:33" x14ac:dyDescent="0.25">
      <c r="B174" s="177"/>
      <c r="C174" s="374"/>
      <c r="D174" s="160">
        <v>1</v>
      </c>
      <c r="E174" s="126" t="s">
        <v>341</v>
      </c>
      <c r="F174" s="177">
        <v>0</v>
      </c>
      <c r="G174" s="177">
        <v>0</v>
      </c>
      <c r="H174" s="177">
        <v>0</v>
      </c>
      <c r="I174" s="177">
        <v>0</v>
      </c>
      <c r="J174" s="177">
        <v>0</v>
      </c>
      <c r="K174" s="177">
        <v>0</v>
      </c>
      <c r="L174" s="177">
        <v>0</v>
      </c>
      <c r="M174" s="177"/>
      <c r="N174" s="177"/>
      <c r="O174" s="161">
        <v>52.926482329999999</v>
      </c>
      <c r="P174" s="125" t="s">
        <v>381</v>
      </c>
      <c r="Q174" s="162">
        <f>194.18+5</f>
        <v>199.18</v>
      </c>
      <c r="R174" s="177">
        <v>0</v>
      </c>
      <c r="S174" s="177">
        <v>1</v>
      </c>
      <c r="T174" s="177">
        <v>1</v>
      </c>
      <c r="U174" s="177">
        <v>0</v>
      </c>
      <c r="V174" s="177" t="s">
        <v>374</v>
      </c>
      <c r="W174" s="177"/>
      <c r="X174" s="177"/>
      <c r="Y174" s="177"/>
      <c r="Z174" s="177"/>
      <c r="AA174" s="177"/>
      <c r="AB174" s="177"/>
      <c r="AC174" s="177" t="s">
        <v>386</v>
      </c>
      <c r="AD174" s="177" t="s">
        <v>351</v>
      </c>
      <c r="AE174" s="177" t="s">
        <v>352</v>
      </c>
      <c r="AF174" s="177" t="s">
        <v>353</v>
      </c>
      <c r="AG174" s="177" t="s">
        <v>354</v>
      </c>
    </row>
    <row r="175" spans="2:33" x14ac:dyDescent="0.25">
      <c r="B175" s="177"/>
      <c r="C175" s="374"/>
      <c r="D175" s="177">
        <v>2</v>
      </c>
      <c r="E175" s="177">
        <v>10</v>
      </c>
      <c r="F175" s="162">
        <v>24.16</v>
      </c>
      <c r="G175" s="177">
        <v>8</v>
      </c>
      <c r="H175" s="177">
        <v>0</v>
      </c>
      <c r="I175" s="177">
        <v>4</v>
      </c>
      <c r="J175" s="177">
        <v>0</v>
      </c>
      <c r="K175" s="177">
        <v>0</v>
      </c>
      <c r="L175" s="177">
        <v>0</v>
      </c>
      <c r="M175" s="177"/>
      <c r="N175" s="177"/>
      <c r="O175" s="161">
        <v>63</v>
      </c>
      <c r="P175" s="125" t="s">
        <v>382</v>
      </c>
      <c r="Q175" s="162">
        <f>121.25</f>
        <v>121.25</v>
      </c>
      <c r="R175" s="177">
        <v>1</v>
      </c>
      <c r="S175" s="177">
        <v>0</v>
      </c>
      <c r="T175" s="177">
        <v>0</v>
      </c>
      <c r="U175" s="177">
        <v>0</v>
      </c>
      <c r="V175" s="177" t="s">
        <v>355</v>
      </c>
      <c r="W175" s="177"/>
      <c r="X175" s="177"/>
      <c r="Y175" s="177"/>
      <c r="Z175" s="163"/>
      <c r="AA175" s="177"/>
      <c r="AB175" s="177"/>
      <c r="AC175" s="163">
        <f>O178</f>
        <v>63</v>
      </c>
      <c r="AD175" s="177">
        <f>F194</f>
        <v>24.16</v>
      </c>
      <c r="AE175" s="177">
        <f>F195</f>
        <v>22.09</v>
      </c>
      <c r="AF175" s="177">
        <f>Q178</f>
        <v>121.25</v>
      </c>
      <c r="AG175" s="177">
        <f>((AC175+AD175+AE175+AF175)*1.15+82)*1.1</f>
        <v>381.78250000000003</v>
      </c>
    </row>
    <row r="176" spans="2:33" x14ac:dyDescent="0.25">
      <c r="B176" s="177"/>
      <c r="C176" s="374"/>
      <c r="D176" s="177">
        <v>3</v>
      </c>
      <c r="E176" s="177">
        <v>11</v>
      </c>
      <c r="F176" s="162">
        <v>24.16</v>
      </c>
      <c r="G176" s="177">
        <v>8</v>
      </c>
      <c r="H176" s="177">
        <v>0</v>
      </c>
      <c r="I176" s="177">
        <v>2</v>
      </c>
      <c r="J176" s="177">
        <v>0</v>
      </c>
      <c r="K176" s="177">
        <v>2</v>
      </c>
      <c r="L176" s="177">
        <v>0</v>
      </c>
      <c r="M176" s="177"/>
      <c r="N176" s="177"/>
      <c r="O176" s="161">
        <v>63</v>
      </c>
      <c r="P176" s="125" t="s">
        <v>383</v>
      </c>
      <c r="Q176" s="162">
        <f>194.18+5</f>
        <v>199.18</v>
      </c>
      <c r="R176" s="177">
        <v>1</v>
      </c>
      <c r="S176" s="177">
        <v>1</v>
      </c>
      <c r="T176" s="177">
        <v>1</v>
      </c>
      <c r="U176" s="177">
        <v>0</v>
      </c>
      <c r="V176" s="177" t="s">
        <v>375</v>
      </c>
      <c r="W176" s="177"/>
      <c r="X176" s="177"/>
      <c r="Y176" s="177"/>
      <c r="Z176" s="163"/>
      <c r="AA176" s="177"/>
      <c r="AB176" s="177"/>
      <c r="AC176" s="177"/>
      <c r="AD176" s="177"/>
      <c r="AE176" s="177"/>
      <c r="AF176" s="177"/>
      <c r="AG176" s="177"/>
    </row>
    <row r="177" spans="2:33" x14ac:dyDescent="0.25">
      <c r="B177" s="177"/>
      <c r="C177" s="374"/>
      <c r="D177" s="177">
        <v>4</v>
      </c>
      <c r="E177" s="177">
        <v>13</v>
      </c>
      <c r="F177" s="162">
        <v>27.07</v>
      </c>
      <c r="G177" s="177">
        <v>6</v>
      </c>
      <c r="H177" s="177">
        <v>0</v>
      </c>
      <c r="I177" s="177">
        <v>4</v>
      </c>
      <c r="J177" s="177">
        <v>0</v>
      </c>
      <c r="K177" s="177">
        <v>2</v>
      </c>
      <c r="L177" s="177">
        <v>0</v>
      </c>
      <c r="M177" s="177"/>
      <c r="N177" s="177"/>
      <c r="O177" s="126">
        <v>4</v>
      </c>
      <c r="P177" s="164"/>
      <c r="W177" s="177"/>
      <c r="X177" s="177"/>
      <c r="Y177" s="177"/>
      <c r="Z177" s="177"/>
      <c r="AA177" s="177"/>
      <c r="AB177" s="177"/>
      <c r="AC177" s="177"/>
      <c r="AD177" s="177"/>
      <c r="AE177" s="177"/>
      <c r="AF177" s="177"/>
      <c r="AG177" s="177"/>
    </row>
    <row r="178" spans="2:33" x14ac:dyDescent="0.25">
      <c r="B178" s="177"/>
      <c r="C178" s="374"/>
      <c r="D178" s="177">
        <v>5</v>
      </c>
      <c r="E178" s="177">
        <v>20</v>
      </c>
      <c r="F178" s="162">
        <v>24.28</v>
      </c>
      <c r="G178" s="177">
        <v>0</v>
      </c>
      <c r="H178" s="177">
        <v>8</v>
      </c>
      <c r="I178" s="177">
        <v>2</v>
      </c>
      <c r="J178" s="177">
        <v>2</v>
      </c>
      <c r="K178" s="177">
        <v>0</v>
      </c>
      <c r="L178" s="177">
        <v>2</v>
      </c>
      <c r="M178" s="177"/>
      <c r="N178" s="177"/>
      <c r="O178" s="160">
        <f>IF(P178=P173,52.9265,IF(P178=P174,52.9265,63))</f>
        <v>63</v>
      </c>
      <c r="P178" s="126" t="str">
        <f>Matrix!P7</f>
        <v>70-0</v>
      </c>
      <c r="Q178" s="177">
        <f>VLOOKUP(P178,P173:Q176,2,FALSE)</f>
        <v>121.25</v>
      </c>
      <c r="R178" s="177"/>
      <c r="S178" s="177"/>
      <c r="T178" s="177"/>
      <c r="U178" s="177"/>
      <c r="V178" s="177" t="str">
        <f>VLOOKUP(P178,P173:V176,7,FALSE)</f>
        <v>Дисплей,клавиатура</v>
      </c>
      <c r="W178" s="177"/>
      <c r="X178" s="177"/>
      <c r="Y178" s="177"/>
      <c r="Z178" s="177"/>
      <c r="AA178" s="177"/>
      <c r="AB178" s="177"/>
      <c r="AC178" s="177"/>
      <c r="AD178" s="177"/>
      <c r="AE178" s="177"/>
      <c r="AF178" s="177"/>
      <c r="AG178" s="177"/>
    </row>
    <row r="179" spans="2:33" x14ac:dyDescent="0.25">
      <c r="B179" s="177"/>
      <c r="C179" s="374"/>
      <c r="D179" s="177">
        <v>6</v>
      </c>
      <c r="E179" s="177">
        <v>21</v>
      </c>
      <c r="F179" s="162">
        <v>22.09</v>
      </c>
      <c r="G179" s="177">
        <v>0</v>
      </c>
      <c r="H179" s="177">
        <v>8</v>
      </c>
      <c r="I179" s="177">
        <v>1</v>
      </c>
      <c r="J179" s="177">
        <v>1</v>
      </c>
      <c r="K179" s="177">
        <v>0</v>
      </c>
      <c r="L179" s="177">
        <v>4</v>
      </c>
      <c r="M179" s="177"/>
      <c r="N179" s="177"/>
      <c r="O179" s="177"/>
      <c r="P179" s="165"/>
      <c r="W179" s="177"/>
      <c r="X179" s="177"/>
      <c r="Y179" s="177"/>
      <c r="Z179" s="177"/>
      <c r="AA179" s="177"/>
      <c r="AB179" s="177"/>
      <c r="AC179" s="177"/>
      <c r="AD179" s="177"/>
      <c r="AE179" s="177"/>
      <c r="AF179" s="177"/>
      <c r="AG179" s="177"/>
    </row>
    <row r="180" spans="2:33" x14ac:dyDescent="0.25">
      <c r="B180" s="177"/>
      <c r="C180" s="374"/>
      <c r="D180" s="177">
        <v>7</v>
      </c>
      <c r="E180" s="177">
        <v>22</v>
      </c>
      <c r="F180" s="162">
        <v>15.92</v>
      </c>
      <c r="G180" s="177">
        <v>0</v>
      </c>
      <c r="H180" s="177">
        <v>16</v>
      </c>
      <c r="I180" s="177">
        <v>0</v>
      </c>
      <c r="J180" s="177">
        <v>0</v>
      </c>
      <c r="K180" s="177">
        <v>0</v>
      </c>
      <c r="L180" s="177">
        <v>0</v>
      </c>
      <c r="M180" s="177"/>
      <c r="N180" s="177"/>
      <c r="O180" s="177"/>
      <c r="P180" s="163"/>
      <c r="Q180" s="177"/>
      <c r="R180" s="177"/>
      <c r="S180" s="177"/>
      <c r="T180" s="177"/>
      <c r="U180" s="177"/>
      <c r="V180" s="177"/>
      <c r="W180" s="177"/>
      <c r="X180" s="177"/>
      <c r="Y180" s="177"/>
      <c r="Z180" s="177"/>
      <c r="AA180" s="177"/>
      <c r="AB180" s="177"/>
      <c r="AC180" s="177"/>
      <c r="AD180" s="177"/>
      <c r="AE180" s="177"/>
      <c r="AF180" s="177"/>
      <c r="AG180" s="177"/>
    </row>
    <row r="181" spans="2:33" x14ac:dyDescent="0.25">
      <c r="B181" s="177"/>
      <c r="C181" s="374"/>
      <c r="D181" s="177">
        <v>8</v>
      </c>
      <c r="E181" s="177">
        <v>30</v>
      </c>
      <c r="F181" s="162">
        <v>25.68</v>
      </c>
      <c r="G181" s="177">
        <v>0</v>
      </c>
      <c r="H181" s="177">
        <v>0</v>
      </c>
      <c r="I181" s="177">
        <v>12</v>
      </c>
      <c r="J181" s="177">
        <v>0</v>
      </c>
      <c r="K181" s="177">
        <v>0</v>
      </c>
      <c r="L181" s="177">
        <v>0</v>
      </c>
      <c r="M181" s="177"/>
      <c r="N181" s="177"/>
      <c r="P181" s="165"/>
      <c r="W181" s="177"/>
      <c r="X181" s="177"/>
      <c r="Y181" s="177"/>
      <c r="Z181" s="177"/>
      <c r="AA181" s="177"/>
      <c r="AB181" s="177"/>
      <c r="AC181" s="177"/>
      <c r="AD181" s="177"/>
      <c r="AE181" s="177"/>
      <c r="AF181" s="177"/>
      <c r="AG181" s="177"/>
    </row>
    <row r="182" spans="2:33" x14ac:dyDescent="0.25">
      <c r="B182" s="177"/>
      <c r="C182" s="374"/>
      <c r="D182" s="177">
        <v>9</v>
      </c>
      <c r="E182" s="177">
        <v>33</v>
      </c>
      <c r="F182" s="162">
        <v>27.75</v>
      </c>
      <c r="G182" s="177">
        <v>0</v>
      </c>
      <c r="H182" s="177">
        <v>0</v>
      </c>
      <c r="I182" s="177">
        <v>8</v>
      </c>
      <c r="J182" s="177">
        <v>0</v>
      </c>
      <c r="K182" s="177">
        <v>4</v>
      </c>
      <c r="L182" s="177">
        <v>0</v>
      </c>
      <c r="M182" s="177"/>
      <c r="N182" s="177"/>
      <c r="O182" s="373"/>
      <c r="P182" s="373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</row>
    <row r="183" spans="2:33" x14ac:dyDescent="0.25">
      <c r="B183" s="177"/>
      <c r="C183" s="374"/>
      <c r="D183" s="177">
        <v>10</v>
      </c>
      <c r="E183" s="177">
        <v>34</v>
      </c>
      <c r="F183" s="162">
        <v>31.92</v>
      </c>
      <c r="G183" s="177">
        <v>0</v>
      </c>
      <c r="H183" s="177">
        <v>0</v>
      </c>
      <c r="I183" s="177">
        <v>8</v>
      </c>
      <c r="J183" s="177">
        <v>4</v>
      </c>
      <c r="K183" s="177">
        <v>0</v>
      </c>
      <c r="L183" s="177">
        <v>0</v>
      </c>
      <c r="M183" s="177"/>
      <c r="N183" s="177"/>
      <c r="O183" s="177"/>
      <c r="P183" s="159"/>
      <c r="Q183" s="177"/>
      <c r="R183" s="177"/>
      <c r="S183" s="177"/>
      <c r="T183" s="177"/>
      <c r="U183" s="177"/>
      <c r="V183" s="177"/>
      <c r="W183" s="177"/>
      <c r="X183" s="177"/>
      <c r="Y183" s="177"/>
      <c r="Z183" s="177"/>
      <c r="AA183" s="177"/>
      <c r="AB183" s="177"/>
      <c r="AC183" s="177"/>
      <c r="AD183" s="177"/>
      <c r="AE183" s="177"/>
      <c r="AF183" s="177"/>
      <c r="AG183" s="177"/>
    </row>
    <row r="184" spans="2:33" x14ac:dyDescent="0.25">
      <c r="B184" s="177"/>
      <c r="C184" s="374"/>
      <c r="D184" s="177"/>
      <c r="E184" s="162"/>
      <c r="F184" s="177"/>
      <c r="G184" s="177"/>
      <c r="H184" s="177"/>
      <c r="I184" s="177"/>
      <c r="J184" s="177"/>
      <c r="K184" s="177"/>
      <c r="L184" s="177"/>
      <c r="M184" s="177"/>
      <c r="N184" s="177"/>
      <c r="O184" s="177"/>
      <c r="P184" s="177"/>
      <c r="Q184" s="177"/>
      <c r="R184" s="177"/>
      <c r="S184" s="177"/>
      <c r="T184" s="177"/>
      <c r="U184" s="177"/>
      <c r="V184" s="177"/>
      <c r="W184" s="177"/>
      <c r="X184" s="177"/>
      <c r="Y184" s="177"/>
      <c r="Z184" s="177"/>
      <c r="AA184" s="177"/>
      <c r="AB184" s="177"/>
      <c r="AC184" s="177"/>
      <c r="AD184" s="177"/>
      <c r="AE184" s="177"/>
      <c r="AF184" s="177"/>
      <c r="AG184" s="177"/>
    </row>
    <row r="185" spans="2:33" x14ac:dyDescent="0.25">
      <c r="B185" s="177"/>
      <c r="C185" s="374"/>
      <c r="D185" s="177"/>
      <c r="M185" s="177"/>
      <c r="N185" s="177"/>
      <c r="O185" s="177"/>
      <c r="P185" s="177"/>
      <c r="Q185" s="177"/>
      <c r="R185" s="177"/>
      <c r="S185" s="177"/>
      <c r="T185" s="177"/>
      <c r="U185" s="177"/>
      <c r="V185" s="177"/>
      <c r="W185" s="177"/>
      <c r="X185" s="177"/>
      <c r="Y185" s="177"/>
      <c r="Z185" s="177"/>
      <c r="AA185" s="177"/>
      <c r="AB185" s="177"/>
      <c r="AC185" s="177"/>
      <c r="AD185" s="177"/>
      <c r="AE185" s="177"/>
      <c r="AF185" s="177"/>
      <c r="AG185" s="177"/>
    </row>
    <row r="186" spans="2:33" x14ac:dyDescent="0.25">
      <c r="B186" s="177"/>
      <c r="C186" s="374"/>
      <c r="D186" s="177"/>
      <c r="M186" s="177"/>
      <c r="N186" s="177"/>
      <c r="O186" s="177"/>
      <c r="P186" s="177"/>
      <c r="Q186" s="177"/>
      <c r="R186" s="177"/>
      <c r="S186" s="177"/>
      <c r="T186" s="177"/>
      <c r="U186" s="177"/>
      <c r="V186" s="177"/>
      <c r="W186" s="177"/>
      <c r="X186" s="177"/>
      <c r="Y186" s="177"/>
      <c r="Z186" s="177"/>
      <c r="AA186" s="177"/>
      <c r="AB186" s="177"/>
      <c r="AC186" s="177"/>
      <c r="AD186" s="177"/>
      <c r="AE186" s="177"/>
      <c r="AF186" s="177"/>
      <c r="AG186" s="177"/>
    </row>
    <row r="187" spans="2:33" x14ac:dyDescent="0.25">
      <c r="B187" s="177"/>
      <c r="C187" s="374"/>
      <c r="D187" s="177"/>
      <c r="E187" s="162"/>
      <c r="F187" s="177"/>
      <c r="G187" s="177"/>
      <c r="H187" s="177"/>
      <c r="I187" s="177"/>
      <c r="J187" s="177"/>
      <c r="K187" s="177"/>
      <c r="L187" s="177"/>
      <c r="M187" s="177"/>
      <c r="N187" s="177"/>
      <c r="O187" s="177"/>
      <c r="P187" s="177"/>
      <c r="Q187" s="177"/>
      <c r="R187" s="177"/>
      <c r="S187" s="177"/>
      <c r="T187" s="177"/>
      <c r="U187" s="177"/>
      <c r="V187" s="177"/>
      <c r="W187" s="177"/>
      <c r="X187" s="177"/>
      <c r="Y187" s="177"/>
      <c r="Z187" s="177"/>
      <c r="AA187" s="177"/>
      <c r="AB187" s="177"/>
      <c r="AC187" s="177"/>
      <c r="AD187" s="177"/>
      <c r="AE187" s="177"/>
      <c r="AF187" s="177"/>
      <c r="AG187" s="177"/>
    </row>
    <row r="188" spans="2:33" x14ac:dyDescent="0.25">
      <c r="B188" s="177"/>
      <c r="C188" s="374"/>
      <c r="D188" s="177"/>
      <c r="E188" s="166"/>
      <c r="F188" s="177"/>
      <c r="G188" s="177"/>
      <c r="H188" s="177"/>
      <c r="I188" s="177"/>
      <c r="J188" s="177"/>
      <c r="K188" s="177"/>
      <c r="L188" s="177"/>
      <c r="M188" s="177"/>
      <c r="N188" s="177"/>
      <c r="O188" s="177"/>
      <c r="P188" s="177"/>
      <c r="Q188" s="177"/>
      <c r="R188" s="177"/>
      <c r="S188" s="177"/>
      <c r="T188" s="177"/>
      <c r="U188" s="177"/>
      <c r="V188" s="177"/>
      <c r="W188" s="177"/>
      <c r="X188" s="177"/>
      <c r="Y188" s="177"/>
      <c r="Z188" s="177"/>
      <c r="AA188" s="177"/>
      <c r="AB188" s="177"/>
      <c r="AC188" s="177"/>
      <c r="AD188" s="177"/>
      <c r="AE188" s="177"/>
      <c r="AF188" s="177"/>
      <c r="AG188" s="177"/>
    </row>
    <row r="189" spans="2:33" x14ac:dyDescent="0.25">
      <c r="B189" s="177"/>
      <c r="C189" s="374"/>
      <c r="D189" s="177"/>
      <c r="E189" s="162"/>
      <c r="F189" s="177"/>
      <c r="G189" s="177"/>
      <c r="H189" s="177"/>
      <c r="I189" s="177"/>
      <c r="J189" s="177"/>
      <c r="K189" s="177"/>
      <c r="L189" s="177"/>
      <c r="M189" s="177"/>
      <c r="N189" s="177"/>
      <c r="O189" s="177"/>
      <c r="P189" s="177"/>
      <c r="Q189" s="177"/>
      <c r="R189" s="177"/>
      <c r="S189" s="177"/>
      <c r="T189" s="177"/>
      <c r="U189" s="177"/>
      <c r="V189" s="177"/>
      <c r="W189" s="177"/>
      <c r="X189" s="177"/>
      <c r="Y189" s="177"/>
      <c r="Z189" s="177"/>
      <c r="AA189" s="177"/>
      <c r="AB189" s="177"/>
      <c r="AC189" s="177"/>
      <c r="AD189" s="177"/>
      <c r="AE189" s="177"/>
      <c r="AF189" s="177"/>
      <c r="AG189" s="177"/>
    </row>
    <row r="190" spans="2:33" x14ac:dyDescent="0.25">
      <c r="B190" s="177"/>
      <c r="C190" s="374"/>
      <c r="D190" s="177"/>
      <c r="E190" s="162"/>
      <c r="F190" s="177"/>
      <c r="G190" s="177"/>
      <c r="H190" s="177"/>
      <c r="I190" s="177"/>
      <c r="J190" s="177"/>
      <c r="K190" s="177"/>
      <c r="L190" s="177"/>
      <c r="M190" s="177"/>
      <c r="N190" s="177"/>
      <c r="O190" s="177"/>
      <c r="P190" s="177"/>
      <c r="Q190" s="177"/>
      <c r="R190" s="177"/>
      <c r="S190" s="177"/>
      <c r="T190" s="177"/>
      <c r="U190" s="177"/>
      <c r="V190" s="177"/>
      <c r="W190" s="177"/>
      <c r="X190" s="177"/>
      <c r="Y190" s="177"/>
      <c r="Z190" s="177"/>
      <c r="AA190" s="177"/>
      <c r="AB190" s="177"/>
      <c r="AC190" s="177"/>
      <c r="AD190" s="177"/>
      <c r="AE190" s="177"/>
      <c r="AF190" s="177"/>
      <c r="AG190" s="177"/>
    </row>
    <row r="191" spans="2:33" x14ac:dyDescent="0.25">
      <c r="B191" s="177"/>
      <c r="C191" s="374"/>
      <c r="D191" s="177"/>
      <c r="E191" s="162"/>
      <c r="F191" s="177"/>
      <c r="G191" s="177"/>
      <c r="H191" s="177"/>
      <c r="I191" s="177"/>
      <c r="J191" s="177"/>
      <c r="K191" s="177"/>
      <c r="L191" s="177"/>
      <c r="M191" s="177"/>
      <c r="N191" s="177"/>
      <c r="Q191" s="177"/>
      <c r="R191" s="177"/>
      <c r="S191" s="177"/>
      <c r="T191" s="177"/>
      <c r="U191" s="177"/>
      <c r="V191" s="177"/>
      <c r="W191" s="177"/>
      <c r="X191" s="177"/>
      <c r="Y191" s="177"/>
      <c r="Z191" s="177"/>
      <c r="AA191" s="177"/>
      <c r="AB191" s="177"/>
      <c r="AC191" s="177"/>
      <c r="AD191" s="177"/>
      <c r="AE191" s="177"/>
      <c r="AF191" s="177"/>
      <c r="AG191" s="177"/>
    </row>
    <row r="192" spans="2:33" x14ac:dyDescent="0.25">
      <c r="B192" s="177"/>
      <c r="C192" s="177"/>
      <c r="D192" s="177"/>
      <c r="E192" s="177"/>
      <c r="F192" s="177"/>
      <c r="M192" s="177"/>
      <c r="N192" s="177"/>
      <c r="O192" s="177"/>
      <c r="P192" s="177"/>
      <c r="Q192" s="177"/>
      <c r="R192" s="177"/>
      <c r="S192" s="177"/>
      <c r="T192" s="177"/>
      <c r="U192" s="177"/>
      <c r="V192" s="177"/>
      <c r="W192" s="177"/>
      <c r="X192" s="177"/>
      <c r="Y192" s="177"/>
      <c r="Z192" s="177"/>
      <c r="AA192" s="177"/>
      <c r="AB192" s="177"/>
      <c r="AC192" s="177"/>
      <c r="AD192" s="177"/>
      <c r="AE192" s="177"/>
      <c r="AF192" s="177"/>
      <c r="AG192" s="177"/>
    </row>
    <row r="193" spans="2:33" x14ac:dyDescent="0.25">
      <c r="B193" s="177"/>
      <c r="C193" s="177"/>
      <c r="D193" s="177"/>
      <c r="E193" s="159"/>
      <c r="F193" s="159"/>
      <c r="G193" s="159"/>
      <c r="H193" s="159"/>
      <c r="I193" s="159"/>
      <c r="J193" s="159"/>
      <c r="K193" s="159"/>
      <c r="L193" s="159"/>
      <c r="M193" s="177"/>
      <c r="N193" s="177"/>
      <c r="O193" s="177"/>
      <c r="P193" s="177"/>
      <c r="Q193" s="177"/>
      <c r="R193" s="177"/>
      <c r="S193" s="177"/>
      <c r="T193" s="177"/>
      <c r="U193" s="177"/>
      <c r="V193" s="177"/>
      <c r="W193" s="177"/>
      <c r="X193" s="177"/>
      <c r="Y193" s="177"/>
      <c r="Z193" s="177"/>
      <c r="AA193" s="177"/>
      <c r="AB193" s="177"/>
      <c r="AC193" s="177"/>
      <c r="AD193" s="177"/>
      <c r="AE193" s="177"/>
      <c r="AF193" s="177"/>
      <c r="AG193" s="177"/>
    </row>
    <row r="194" spans="2:33" x14ac:dyDescent="0.25">
      <c r="B194" s="177"/>
      <c r="C194" s="177" t="str">
        <f>SUBSTITUTE(D3,0,0)</f>
        <v/>
      </c>
      <c r="D194" s="176">
        <v>2</v>
      </c>
      <c r="E194" s="177">
        <f>VLOOKUP(D194,D174:E183,2,FALSE)</f>
        <v>10</v>
      </c>
      <c r="F194" s="177">
        <f>VLOOKUP(E194,E174:F183,2,FALSE)</f>
        <v>24.16</v>
      </c>
      <c r="G194" s="177">
        <f>VLOOKUP(E194,E174:G183,3,)</f>
        <v>8</v>
      </c>
      <c r="H194" s="177">
        <f>VLOOKUP(E194,E174:H183,4,)</f>
        <v>0</v>
      </c>
      <c r="I194" s="177">
        <f>VLOOKUP(E194,E174:I183,5,)</f>
        <v>4</v>
      </c>
      <c r="J194" s="177">
        <f>VLOOKUP(E194,E174:J183,6,)</f>
        <v>0</v>
      </c>
      <c r="K194" s="177">
        <f>VLOOKUP(E194,E174:K183,7,)</f>
        <v>0</v>
      </c>
      <c r="L194" s="177">
        <f>VLOOKUP(E194,E174:L183,8,)</f>
        <v>0</v>
      </c>
      <c r="M194" s="177"/>
      <c r="N194" s="177"/>
      <c r="O194" s="177"/>
      <c r="P194" s="177"/>
      <c r="Q194" s="177"/>
      <c r="R194" s="177"/>
      <c r="S194" s="177"/>
      <c r="T194" s="177"/>
      <c r="U194" s="177"/>
      <c r="V194" s="177"/>
      <c r="W194" s="177"/>
      <c r="X194" s="177"/>
      <c r="Y194" s="177"/>
      <c r="Z194" s="177"/>
      <c r="AA194" s="177"/>
      <c r="AB194" s="177"/>
      <c r="AC194" s="177"/>
      <c r="AD194" s="177"/>
      <c r="AE194" s="177"/>
      <c r="AF194" s="177"/>
      <c r="AG194" s="177"/>
    </row>
    <row r="195" spans="2:33" x14ac:dyDescent="0.25">
      <c r="B195" s="177"/>
      <c r="C195" s="177"/>
      <c r="D195" s="176">
        <v>6</v>
      </c>
      <c r="E195" s="177">
        <f>VLOOKUP(D195,D174:E183,2,FALSE)</f>
        <v>21</v>
      </c>
      <c r="F195" s="177">
        <f>VLOOKUP(E195,E174:F184,2,FALSE)</f>
        <v>22.09</v>
      </c>
      <c r="G195" s="177">
        <f>VLOOKUP(E195,E174:G184,3,)</f>
        <v>0</v>
      </c>
      <c r="H195" s="177">
        <f>VLOOKUP(E195,E174:H184,4,)</f>
        <v>8</v>
      </c>
      <c r="I195" s="177">
        <f>VLOOKUP(E195,E174:I184,5,)</f>
        <v>1</v>
      </c>
      <c r="J195" s="177">
        <f>VLOOKUP(E195,E174:J184,6,)</f>
        <v>1</v>
      </c>
      <c r="K195" s="177">
        <f>VLOOKUP(E195,E174:K184,7,)</f>
        <v>0</v>
      </c>
      <c r="L195" s="177">
        <f>VLOOKUP(E195,E174:L184,8,)</f>
        <v>4</v>
      </c>
      <c r="M195" s="177"/>
      <c r="N195" s="177"/>
      <c r="O195" s="177"/>
      <c r="P195" s="177"/>
      <c r="Q195" s="177"/>
      <c r="R195" s="177"/>
      <c r="S195" s="177"/>
      <c r="T195" s="177"/>
      <c r="U195" s="177"/>
      <c r="V195" s="177"/>
      <c r="W195" s="177"/>
      <c r="X195" s="177"/>
      <c r="Y195" s="177"/>
      <c r="Z195" s="177"/>
      <c r="AA195" s="177"/>
      <c r="AB195" s="177"/>
      <c r="AC195" s="177"/>
      <c r="AD195" s="177"/>
      <c r="AE195" s="177"/>
      <c r="AF195" s="177"/>
      <c r="AG195" s="177"/>
    </row>
    <row r="196" spans="2:33" x14ac:dyDescent="0.25">
      <c r="B196" s="177"/>
      <c r="C196" s="177"/>
      <c r="D196" s="177"/>
      <c r="E196" s="177"/>
      <c r="F196" s="177"/>
      <c r="G196" s="177">
        <f>G194+G195</f>
        <v>8</v>
      </c>
      <c r="H196" s="177">
        <f>H194+H195</f>
        <v>8</v>
      </c>
      <c r="I196" s="177">
        <f>I194+I195</f>
        <v>5</v>
      </c>
      <c r="J196" s="177">
        <f>J194+J195</f>
        <v>1</v>
      </c>
      <c r="K196" s="177">
        <f>K195+K194</f>
        <v>0</v>
      </c>
      <c r="L196" s="177">
        <f>L194+L195</f>
        <v>4</v>
      </c>
      <c r="M196" s="177"/>
      <c r="N196" s="177"/>
      <c r="O196" s="177"/>
      <c r="P196" s="177"/>
      <c r="Q196" s="177"/>
      <c r="R196" s="177"/>
      <c r="S196" s="177"/>
      <c r="T196" s="177"/>
      <c r="U196" s="177"/>
      <c r="V196" s="177"/>
      <c r="W196" s="177"/>
      <c r="X196" s="177"/>
      <c r="Y196" s="177"/>
      <c r="Z196" s="177"/>
      <c r="AA196" s="177"/>
      <c r="AB196" s="177"/>
      <c r="AC196" s="177"/>
      <c r="AD196" s="177"/>
      <c r="AE196" s="177"/>
      <c r="AF196" s="177"/>
      <c r="AG196" s="177"/>
    </row>
    <row r="197" spans="2:33" x14ac:dyDescent="0.25">
      <c r="B197" s="177"/>
      <c r="C197" s="177"/>
      <c r="D197" s="177"/>
      <c r="E197" s="177"/>
      <c r="F197" s="177"/>
      <c r="G197" s="177"/>
      <c r="H197" s="177"/>
      <c r="I197" s="177"/>
      <c r="J197" s="177"/>
      <c r="K197" s="177"/>
      <c r="L197" s="177"/>
      <c r="M197" s="177"/>
      <c r="N197" s="177"/>
      <c r="O197" s="177"/>
      <c r="P197" s="177"/>
      <c r="Q197" s="177"/>
      <c r="R197" s="177"/>
      <c r="S197" s="177"/>
      <c r="T197" s="177"/>
      <c r="U197" s="177"/>
      <c r="V197" s="177"/>
      <c r="W197" s="177"/>
      <c r="X197" s="177"/>
      <c r="Y197" s="177"/>
      <c r="Z197" s="177"/>
      <c r="AA197" s="177"/>
      <c r="AB197" s="177"/>
      <c r="AC197" s="177"/>
      <c r="AD197" s="177"/>
      <c r="AE197" s="177"/>
      <c r="AF197" s="177"/>
      <c r="AG197" s="177"/>
    </row>
    <row r="213" spans="2:32" x14ac:dyDescent="0.25">
      <c r="B213" s="177"/>
      <c r="C213" s="177"/>
      <c r="D213" s="177"/>
      <c r="E213" s="177"/>
      <c r="F213" s="177"/>
      <c r="G213" s="177"/>
      <c r="H213" s="177"/>
      <c r="I213" s="177"/>
      <c r="J213" s="177"/>
      <c r="K213" s="177"/>
      <c r="L213" s="177"/>
      <c r="M213" s="177"/>
      <c r="N213" s="177"/>
      <c r="O213" s="177"/>
      <c r="P213" s="177"/>
      <c r="Q213" s="177"/>
      <c r="R213" s="177"/>
      <c r="S213" s="177"/>
      <c r="T213" s="177"/>
      <c r="U213" s="177"/>
      <c r="V213" s="177"/>
      <c r="W213" s="177"/>
      <c r="X213" s="177"/>
      <c r="Y213" s="177"/>
      <c r="Z213" s="177"/>
      <c r="AA213" s="177"/>
      <c r="AB213" s="177"/>
      <c r="AC213" s="177"/>
      <c r="AD213" s="177"/>
      <c r="AE213" s="177"/>
      <c r="AF213" s="177"/>
    </row>
    <row r="214" spans="2:32" x14ac:dyDescent="0.25">
      <c r="B214" s="177"/>
      <c r="C214" s="177"/>
      <c r="D214" s="177"/>
      <c r="E214" s="177"/>
      <c r="F214" s="177"/>
      <c r="G214" s="177"/>
      <c r="H214" s="177"/>
      <c r="I214" s="177"/>
      <c r="J214" s="177"/>
      <c r="K214" s="177"/>
      <c r="L214" s="177"/>
      <c r="M214" s="177"/>
      <c r="N214" s="177"/>
      <c r="O214" s="177"/>
      <c r="P214" s="177"/>
      <c r="Q214" s="177"/>
      <c r="R214" s="177"/>
      <c r="S214" s="177"/>
      <c r="T214" s="177"/>
      <c r="U214" s="177"/>
      <c r="V214" s="177"/>
      <c r="W214" s="177"/>
      <c r="X214" s="177"/>
      <c r="Y214" s="177"/>
      <c r="Z214" s="177"/>
      <c r="AA214" s="177"/>
      <c r="AB214" s="177"/>
      <c r="AC214" s="177"/>
      <c r="AD214" s="177"/>
      <c r="AE214" s="177"/>
      <c r="AF214" s="177"/>
    </row>
    <row r="215" spans="2:32" x14ac:dyDescent="0.25">
      <c r="B215" s="177"/>
      <c r="C215" s="177"/>
      <c r="D215" s="177"/>
      <c r="E215" s="177"/>
      <c r="F215" s="177"/>
      <c r="G215" s="177"/>
      <c r="H215" s="177"/>
      <c r="I215" s="177"/>
      <c r="J215" s="177"/>
      <c r="K215" s="177"/>
      <c r="L215" s="177"/>
      <c r="M215" s="177"/>
      <c r="N215" s="177"/>
      <c r="O215" s="177"/>
      <c r="P215" s="177"/>
      <c r="Q215" s="177"/>
      <c r="R215" s="177"/>
      <c r="S215" s="177"/>
      <c r="T215" s="177"/>
      <c r="U215" s="177"/>
      <c r="V215" s="177"/>
      <c r="W215" s="177"/>
      <c r="X215" s="177"/>
      <c r="Y215" s="177"/>
      <c r="Z215" s="177"/>
      <c r="AA215" s="177"/>
      <c r="AB215" s="177"/>
      <c r="AC215" s="373"/>
      <c r="AD215" s="373"/>
      <c r="AE215" s="373"/>
      <c r="AF215" s="373"/>
    </row>
    <row r="216" spans="2:32" x14ac:dyDescent="0.25">
      <c r="B216" s="177"/>
      <c r="C216" s="374"/>
      <c r="D216" s="177"/>
      <c r="E216" s="159"/>
      <c r="F216" s="159"/>
      <c r="G216" s="159"/>
      <c r="H216" s="159"/>
      <c r="I216" s="159"/>
      <c r="J216" s="159"/>
      <c r="K216" s="159"/>
      <c r="L216" s="159"/>
      <c r="M216" s="177"/>
      <c r="N216" s="177"/>
      <c r="O216" s="177"/>
      <c r="P216" s="159"/>
      <c r="Q216" s="159"/>
      <c r="R216" s="159"/>
      <c r="S216" s="159"/>
      <c r="T216" s="159"/>
      <c r="U216" s="159"/>
      <c r="V216" s="159"/>
      <c r="W216" s="177"/>
      <c r="X216" s="177"/>
      <c r="Y216" s="177"/>
      <c r="Z216" s="177"/>
      <c r="AA216" s="177"/>
      <c r="AB216" s="177"/>
      <c r="AC216" s="177"/>
      <c r="AD216" s="158">
        <v>1</v>
      </c>
      <c r="AE216" s="158">
        <v>1</v>
      </c>
      <c r="AF216" s="177">
        <f>IF(OR(AND(AD216=1,AE216=1),AND(AD216=1,AE216=5),AND(AD216=1,AE216=6),AND(AD216=4,AE216=5),AND(AD216=4,AE216=6),AND(AD216=8,AE216=7),AND(AD216=8,AE216=8),AND(AD216=7,AE216=7)),1.1,1)</f>
        <v>1.1000000000000001</v>
      </c>
    </row>
    <row r="217" spans="2:32" x14ac:dyDescent="0.25">
      <c r="B217" s="177"/>
      <c r="C217" s="374"/>
      <c r="D217" s="160">
        <v>0</v>
      </c>
      <c r="E217" s="162">
        <v>0</v>
      </c>
      <c r="F217" s="126" t="s">
        <v>341</v>
      </c>
      <c r="G217" s="177">
        <v>0</v>
      </c>
      <c r="H217" s="177">
        <v>0</v>
      </c>
      <c r="I217" s="177">
        <v>0</v>
      </c>
      <c r="J217" s="177">
        <v>0</v>
      </c>
      <c r="K217" s="177">
        <v>0</v>
      </c>
      <c r="L217" s="177">
        <v>0</v>
      </c>
      <c r="M217" s="177"/>
      <c r="N217" s="177"/>
      <c r="O217" s="177"/>
      <c r="P217" s="162"/>
      <c r="Q217" s="177"/>
      <c r="R217" s="177"/>
      <c r="S217" s="177"/>
      <c r="T217" s="177"/>
      <c r="U217" s="177"/>
      <c r="V217" s="177"/>
      <c r="W217" s="177"/>
      <c r="X217" s="177"/>
      <c r="Y217" s="177"/>
      <c r="Z217" s="177"/>
      <c r="AA217" s="177"/>
      <c r="AB217" s="177"/>
      <c r="AC217" s="177"/>
      <c r="AD217" s="177"/>
      <c r="AE217" s="177"/>
      <c r="AF217" s="177"/>
    </row>
    <row r="218" spans="2:32" x14ac:dyDescent="0.25">
      <c r="B218" s="177"/>
      <c r="C218" s="374"/>
      <c r="D218" s="177">
        <v>1</v>
      </c>
      <c r="E218" s="162">
        <v>24.11</v>
      </c>
      <c r="F218" s="177">
        <v>10</v>
      </c>
      <c r="G218" s="177">
        <v>8</v>
      </c>
      <c r="H218" s="177">
        <v>0</v>
      </c>
      <c r="I218" s="177">
        <v>4</v>
      </c>
      <c r="J218" s="177">
        <v>0</v>
      </c>
      <c r="K218" s="177">
        <v>0</v>
      </c>
      <c r="L218" s="177">
        <v>0</v>
      </c>
      <c r="M218" s="177"/>
      <c r="N218" s="177"/>
      <c r="O218" s="177"/>
      <c r="P218" s="162"/>
      <c r="Q218" s="177"/>
      <c r="R218" s="177"/>
      <c r="S218" s="177"/>
      <c r="T218" s="177"/>
      <c r="U218" s="177"/>
      <c r="V218" s="177"/>
      <c r="W218" s="177"/>
      <c r="X218" s="177"/>
      <c r="Y218" s="177"/>
      <c r="Z218" s="177"/>
      <c r="AA218" s="177"/>
      <c r="AB218" s="177"/>
      <c r="AC218" s="177">
        <v>92.296742170000002</v>
      </c>
      <c r="AD218" s="177">
        <f>VLOOKUP(AD216,D217:E234,2,)</f>
        <v>24.11</v>
      </c>
      <c r="AE218" s="177">
        <f>VLOOKUP(AE216,D217:E234,2,FALSE)</f>
        <v>24.11</v>
      </c>
      <c r="AF218" s="177">
        <f>(AC218+AD218+AE218)*AF216</f>
        <v>154.56841638699998</v>
      </c>
    </row>
    <row r="219" spans="2:32" x14ac:dyDescent="0.25">
      <c r="B219" s="177"/>
      <c r="C219" s="374"/>
      <c r="D219" s="177">
        <v>2</v>
      </c>
      <c r="E219" s="162">
        <v>24.11</v>
      </c>
      <c r="F219" s="177">
        <v>11</v>
      </c>
      <c r="G219" s="177">
        <v>8</v>
      </c>
      <c r="H219" s="177">
        <v>0</v>
      </c>
      <c r="I219" s="177">
        <v>2</v>
      </c>
      <c r="J219" s="177">
        <v>0</v>
      </c>
      <c r="K219" s="177">
        <v>2</v>
      </c>
      <c r="L219" s="177">
        <v>0</v>
      </c>
      <c r="M219" s="177"/>
      <c r="N219" s="177"/>
      <c r="O219" s="177"/>
      <c r="P219" s="162"/>
      <c r="Q219" s="177"/>
      <c r="R219" s="177"/>
      <c r="S219" s="177"/>
      <c r="T219" s="177"/>
      <c r="U219" s="177"/>
      <c r="V219" s="177"/>
      <c r="W219" s="177"/>
      <c r="X219" s="177"/>
      <c r="Y219" s="177"/>
      <c r="Z219" s="162"/>
      <c r="AA219" s="177"/>
      <c r="AB219" s="177"/>
      <c r="AC219" s="177"/>
      <c r="AD219" s="177"/>
      <c r="AE219" s="177"/>
      <c r="AF219" s="177"/>
    </row>
    <row r="220" spans="2:32" x14ac:dyDescent="0.25">
      <c r="B220" s="177"/>
      <c r="C220" s="374"/>
      <c r="D220" s="177">
        <v>3</v>
      </c>
      <c r="E220" s="162">
        <v>27.07</v>
      </c>
      <c r="F220" s="177">
        <v>12</v>
      </c>
      <c r="G220" s="177">
        <v>6</v>
      </c>
      <c r="H220" s="177">
        <v>0</v>
      </c>
      <c r="I220" s="177">
        <v>6</v>
      </c>
      <c r="J220" s="177">
        <v>0</v>
      </c>
      <c r="K220" s="177">
        <v>0</v>
      </c>
      <c r="L220" s="177">
        <v>0</v>
      </c>
      <c r="M220" s="177"/>
      <c r="N220" s="177"/>
      <c r="O220" s="177"/>
      <c r="P220" s="162"/>
      <c r="Q220" s="177"/>
      <c r="R220" s="177"/>
      <c r="S220" s="177"/>
      <c r="T220" s="177"/>
      <c r="U220" s="177"/>
      <c r="V220" s="177"/>
      <c r="W220" s="177"/>
      <c r="X220" s="177"/>
      <c r="Y220" s="177"/>
      <c r="Z220" s="177"/>
      <c r="AA220" s="177"/>
      <c r="AB220" s="177"/>
      <c r="AC220" s="177"/>
      <c r="AD220" s="177"/>
      <c r="AE220" s="177"/>
      <c r="AF220" s="177"/>
    </row>
    <row r="221" spans="2:32" x14ac:dyDescent="0.25">
      <c r="B221" s="177"/>
      <c r="C221" s="374"/>
      <c r="D221" s="177">
        <v>4</v>
      </c>
      <c r="E221" s="162">
        <v>27.07</v>
      </c>
      <c r="F221" s="177">
        <v>13</v>
      </c>
      <c r="G221" s="177">
        <v>6</v>
      </c>
      <c r="H221" s="177">
        <v>0</v>
      </c>
      <c r="I221" s="177">
        <v>4</v>
      </c>
      <c r="J221" s="177">
        <v>0</v>
      </c>
      <c r="K221" s="177">
        <v>2</v>
      </c>
      <c r="L221" s="177">
        <v>0</v>
      </c>
      <c r="M221" s="177"/>
      <c r="N221" s="177"/>
      <c r="O221" s="177"/>
      <c r="P221" s="162"/>
      <c r="Q221" s="177"/>
      <c r="R221" s="177"/>
      <c r="S221" s="177"/>
      <c r="T221" s="177"/>
      <c r="U221" s="177"/>
      <c r="V221" s="177"/>
      <c r="W221" s="177"/>
      <c r="X221" s="177"/>
      <c r="Y221" s="177"/>
      <c r="Z221" s="177"/>
      <c r="AA221" s="177"/>
      <c r="AB221" s="177"/>
      <c r="AC221" s="177"/>
      <c r="AD221" s="177"/>
      <c r="AE221" s="177"/>
      <c r="AF221" s="177"/>
    </row>
    <row r="222" spans="2:32" x14ac:dyDescent="0.25">
      <c r="B222" s="177"/>
      <c r="C222" s="374"/>
      <c r="D222" s="160">
        <v>5</v>
      </c>
      <c r="E222" s="162">
        <v>24.35</v>
      </c>
      <c r="F222" s="177">
        <v>20</v>
      </c>
      <c r="G222" s="177">
        <v>0</v>
      </c>
      <c r="H222" s="177">
        <v>8</v>
      </c>
      <c r="I222" s="177">
        <v>2</v>
      </c>
      <c r="J222" s="177">
        <v>2</v>
      </c>
      <c r="K222" s="177">
        <v>0</v>
      </c>
      <c r="L222" s="177">
        <v>2</v>
      </c>
      <c r="M222" s="177"/>
      <c r="N222" s="177"/>
      <c r="O222" s="177"/>
      <c r="P222" s="162"/>
      <c r="Q222" s="177"/>
      <c r="R222" s="177"/>
      <c r="S222" s="177"/>
      <c r="T222" s="177"/>
      <c r="U222" s="177"/>
      <c r="V222" s="177"/>
      <c r="W222" s="177"/>
      <c r="X222" s="177"/>
      <c r="Y222" s="177"/>
      <c r="Z222" s="177"/>
      <c r="AA222" s="177"/>
      <c r="AB222" s="177"/>
      <c r="AC222" s="177"/>
      <c r="AD222" s="177"/>
      <c r="AE222" s="177"/>
      <c r="AF222" s="177"/>
    </row>
    <row r="223" spans="2:32" x14ac:dyDescent="0.25">
      <c r="B223" s="177"/>
      <c r="C223" s="374"/>
      <c r="D223" s="177">
        <v>6</v>
      </c>
      <c r="E223" s="162">
        <v>22.21</v>
      </c>
      <c r="F223" s="177">
        <v>21</v>
      </c>
      <c r="G223" s="177">
        <v>0</v>
      </c>
      <c r="H223" s="177">
        <v>8</v>
      </c>
      <c r="I223" s="177">
        <v>1</v>
      </c>
      <c r="J223" s="177">
        <v>1</v>
      </c>
      <c r="K223" s="177">
        <v>0</v>
      </c>
      <c r="L223" s="177">
        <v>4</v>
      </c>
      <c r="M223" s="177"/>
      <c r="N223" s="177"/>
      <c r="O223" s="177"/>
      <c r="P223" s="162"/>
      <c r="Q223" s="177"/>
      <c r="R223" s="177"/>
      <c r="S223" s="177"/>
      <c r="T223" s="177"/>
      <c r="U223" s="177"/>
      <c r="V223" s="177"/>
      <c r="W223" s="177"/>
      <c r="X223" s="177"/>
      <c r="Y223" s="177"/>
      <c r="Z223" s="177"/>
      <c r="AA223" s="177"/>
      <c r="AB223" s="177"/>
      <c r="AC223" s="177"/>
      <c r="AD223" s="177"/>
      <c r="AE223" s="177"/>
      <c r="AF223" s="177"/>
    </row>
    <row r="224" spans="2:32" x14ac:dyDescent="0.25">
      <c r="B224" s="177"/>
      <c r="C224" s="374"/>
      <c r="D224" s="177">
        <v>7</v>
      </c>
      <c r="E224" s="162">
        <v>15.92</v>
      </c>
      <c r="F224" s="177">
        <v>22</v>
      </c>
      <c r="G224" s="177">
        <v>0</v>
      </c>
      <c r="H224" s="177">
        <v>16</v>
      </c>
      <c r="I224" s="177">
        <v>0</v>
      </c>
      <c r="J224" s="177">
        <v>0</v>
      </c>
      <c r="K224" s="177">
        <v>0</v>
      </c>
      <c r="L224" s="177">
        <v>0</v>
      </c>
      <c r="M224" s="177"/>
      <c r="N224" s="177"/>
      <c r="O224" s="177"/>
      <c r="P224" s="177"/>
      <c r="Q224" s="177"/>
      <c r="R224" s="177"/>
      <c r="S224" s="177"/>
      <c r="T224" s="177"/>
      <c r="U224" s="177"/>
      <c r="V224" s="177"/>
      <c r="W224" s="177"/>
      <c r="X224" s="177"/>
      <c r="Y224" s="177"/>
      <c r="Z224" s="177"/>
      <c r="AA224" s="177"/>
      <c r="AB224" s="177"/>
      <c r="AC224" s="177"/>
      <c r="AD224" s="177"/>
      <c r="AE224" s="177"/>
      <c r="AF224" s="177"/>
    </row>
    <row r="225" spans="2:32" x14ac:dyDescent="0.25">
      <c r="B225" s="177"/>
      <c r="C225" s="374"/>
      <c r="D225" s="177">
        <v>8</v>
      </c>
      <c r="E225" s="162">
        <v>25.88</v>
      </c>
      <c r="F225" s="177">
        <v>30</v>
      </c>
      <c r="G225" s="177">
        <v>0</v>
      </c>
      <c r="H225" s="177">
        <v>0</v>
      </c>
      <c r="I225" s="177">
        <v>12</v>
      </c>
      <c r="J225" s="177">
        <v>0</v>
      </c>
      <c r="K225" s="177">
        <v>0</v>
      </c>
      <c r="L225" s="177">
        <v>0</v>
      </c>
      <c r="M225" s="177"/>
      <c r="N225" s="177"/>
      <c r="O225" s="373"/>
      <c r="P225" s="373"/>
      <c r="Q225" s="177"/>
      <c r="R225" s="177"/>
      <c r="S225" s="177"/>
      <c r="T225" s="177"/>
      <c r="U225" s="177"/>
      <c r="V225" s="177"/>
      <c r="W225" s="177"/>
      <c r="X225" s="177"/>
      <c r="Y225" s="177"/>
      <c r="Z225" s="177"/>
      <c r="AA225" s="177"/>
      <c r="AB225" s="177"/>
      <c r="AC225" s="177"/>
      <c r="AD225" s="177"/>
      <c r="AE225" s="177"/>
      <c r="AF225" s="177"/>
    </row>
    <row r="226" spans="2:32" x14ac:dyDescent="0.25">
      <c r="B226" s="177"/>
      <c r="C226" s="374"/>
      <c r="D226" s="177">
        <v>9</v>
      </c>
      <c r="E226" s="162">
        <v>26.85</v>
      </c>
      <c r="F226" s="177">
        <v>31</v>
      </c>
      <c r="G226" s="177">
        <v>0</v>
      </c>
      <c r="H226" s="177">
        <v>0</v>
      </c>
      <c r="I226" s="177">
        <v>10</v>
      </c>
      <c r="J226" s="177">
        <v>0</v>
      </c>
      <c r="K226" s="177">
        <v>2</v>
      </c>
      <c r="L226" s="177">
        <v>0</v>
      </c>
      <c r="M226" s="177"/>
      <c r="N226" s="177"/>
      <c r="O226" s="177"/>
      <c r="P226" s="159"/>
      <c r="Q226" s="177"/>
      <c r="R226" s="177"/>
      <c r="S226" s="177"/>
      <c r="T226" s="177"/>
      <c r="U226" s="177"/>
      <c r="V226" s="177"/>
      <c r="W226" s="177"/>
      <c r="X226" s="177"/>
      <c r="Y226" s="177"/>
      <c r="Z226" s="177"/>
      <c r="AA226" s="177"/>
      <c r="AB226" s="177"/>
      <c r="AC226" s="177"/>
      <c r="AD226" s="177"/>
      <c r="AE226" s="177"/>
      <c r="AF226" s="177"/>
    </row>
    <row r="227" spans="2:32" x14ac:dyDescent="0.25">
      <c r="B227" s="177"/>
      <c r="C227" s="374"/>
      <c r="D227" s="160">
        <v>10</v>
      </c>
      <c r="E227" s="162">
        <v>28.92</v>
      </c>
      <c r="F227" s="177">
        <v>32</v>
      </c>
      <c r="G227" s="177">
        <v>0</v>
      </c>
      <c r="H227" s="177">
        <v>0</v>
      </c>
      <c r="I227" s="177">
        <v>10</v>
      </c>
      <c r="J227" s="177">
        <v>2</v>
      </c>
      <c r="K227" s="177">
        <v>0</v>
      </c>
      <c r="L227" s="177">
        <v>0</v>
      </c>
      <c r="M227" s="177"/>
      <c r="N227" s="177"/>
      <c r="O227" s="177"/>
      <c r="P227" s="177"/>
      <c r="Q227" s="177"/>
      <c r="R227" s="177"/>
      <c r="S227" s="177"/>
      <c r="T227" s="177"/>
      <c r="U227" s="177"/>
      <c r="V227" s="177"/>
      <c r="W227" s="177"/>
      <c r="X227" s="177"/>
      <c r="Y227" s="177"/>
      <c r="Z227" s="177"/>
      <c r="AA227" s="177"/>
      <c r="AB227" s="177"/>
      <c r="AC227" s="177"/>
      <c r="AD227" s="177"/>
      <c r="AE227" s="177"/>
      <c r="AF227" s="177"/>
    </row>
    <row r="228" spans="2:32" x14ac:dyDescent="0.25">
      <c r="B228" s="177"/>
      <c r="C228" s="374"/>
      <c r="D228" s="177">
        <v>11</v>
      </c>
      <c r="E228" s="162">
        <v>28.85</v>
      </c>
      <c r="F228" s="177">
        <v>33</v>
      </c>
      <c r="G228" s="177">
        <v>0</v>
      </c>
      <c r="H228" s="177">
        <v>0</v>
      </c>
      <c r="I228" s="177">
        <v>8</v>
      </c>
      <c r="J228" s="177">
        <v>0</v>
      </c>
      <c r="K228" s="177">
        <v>4</v>
      </c>
      <c r="L228" s="177">
        <v>0</v>
      </c>
      <c r="M228" s="177"/>
      <c r="N228" s="177"/>
      <c r="O228" s="177"/>
      <c r="P228" s="177"/>
      <c r="Q228" s="177"/>
      <c r="R228" s="177"/>
      <c r="S228" s="160"/>
      <c r="T228" s="177"/>
      <c r="U228" s="177"/>
      <c r="V228" s="177"/>
      <c r="W228" s="177"/>
      <c r="X228" s="177"/>
      <c r="Y228" s="177"/>
      <c r="Z228" s="177"/>
      <c r="AA228" s="177"/>
      <c r="AB228" s="177"/>
      <c r="AC228" s="177"/>
      <c r="AD228" s="177"/>
      <c r="AE228" s="177"/>
      <c r="AF228" s="177"/>
    </row>
    <row r="229" spans="2:32" x14ac:dyDescent="0.25">
      <c r="B229" s="177"/>
      <c r="C229" s="374"/>
      <c r="D229" s="177">
        <v>12</v>
      </c>
      <c r="E229" s="162">
        <v>33.17</v>
      </c>
      <c r="F229" s="177">
        <v>34</v>
      </c>
      <c r="G229" s="177">
        <v>0</v>
      </c>
      <c r="H229" s="177">
        <v>0</v>
      </c>
      <c r="I229" s="177">
        <v>8</v>
      </c>
      <c r="J229" s="177">
        <v>4</v>
      </c>
      <c r="K229" s="177">
        <v>0</v>
      </c>
      <c r="L229" s="177">
        <v>0</v>
      </c>
      <c r="M229" s="177"/>
      <c r="N229" s="177"/>
      <c r="O229" s="177"/>
      <c r="P229" s="177"/>
      <c r="Q229" s="177"/>
      <c r="R229" s="177"/>
      <c r="S229" s="177"/>
      <c r="T229" s="177"/>
      <c r="U229" s="177"/>
      <c r="V229" s="177"/>
      <c r="W229" s="177"/>
      <c r="X229" s="177"/>
      <c r="Y229" s="177"/>
      <c r="Z229" s="177"/>
      <c r="AA229" s="177"/>
      <c r="AB229" s="177"/>
      <c r="AC229" s="177"/>
      <c r="AD229" s="177"/>
      <c r="AE229" s="177"/>
      <c r="AF229" s="177"/>
    </row>
    <row r="230" spans="2:32" x14ac:dyDescent="0.25">
      <c r="B230" s="177"/>
      <c r="C230" s="374"/>
      <c r="D230" s="177">
        <v>13</v>
      </c>
      <c r="E230" s="162">
        <v>35.46</v>
      </c>
      <c r="F230" s="177">
        <v>35</v>
      </c>
      <c r="G230" s="177">
        <v>0</v>
      </c>
      <c r="H230" s="177">
        <v>0</v>
      </c>
      <c r="I230" s="177">
        <v>4</v>
      </c>
      <c r="J230" s="177">
        <v>4</v>
      </c>
      <c r="K230" s="177">
        <v>4</v>
      </c>
      <c r="L230" s="177">
        <v>0</v>
      </c>
      <c r="M230" s="177"/>
      <c r="N230" s="177"/>
      <c r="O230" s="177"/>
      <c r="P230" s="177"/>
      <c r="Q230" s="177"/>
      <c r="R230" s="177"/>
      <c r="S230" s="177"/>
      <c r="T230" s="177"/>
      <c r="U230" s="177"/>
      <c r="V230" s="177"/>
      <c r="W230" s="177"/>
      <c r="X230" s="177"/>
      <c r="Y230" s="177"/>
      <c r="Z230" s="177"/>
      <c r="AA230" s="177"/>
      <c r="AB230" s="177"/>
      <c r="AC230" s="177"/>
      <c r="AD230" s="177"/>
      <c r="AE230" s="177"/>
      <c r="AF230" s="177"/>
    </row>
    <row r="231" spans="2:32" x14ac:dyDescent="0.25">
      <c r="B231" s="177"/>
      <c r="C231" s="374"/>
      <c r="D231" s="177">
        <v>14</v>
      </c>
      <c r="E231" s="162">
        <v>34.58</v>
      </c>
      <c r="F231" s="177">
        <v>36</v>
      </c>
      <c r="G231" s="177">
        <v>0</v>
      </c>
      <c r="H231" s="177">
        <v>0</v>
      </c>
      <c r="I231" s="177">
        <v>6</v>
      </c>
      <c r="J231" s="177">
        <v>6</v>
      </c>
      <c r="K231" s="177">
        <v>0</v>
      </c>
      <c r="L231" s="177">
        <v>0</v>
      </c>
      <c r="M231" s="177"/>
      <c r="N231" s="177"/>
      <c r="O231" s="177"/>
      <c r="P231" s="177"/>
      <c r="Q231" s="177"/>
      <c r="R231" s="177"/>
      <c r="S231" s="177"/>
      <c r="T231" s="177"/>
      <c r="U231" s="177"/>
      <c r="V231" s="177"/>
      <c r="W231" s="177"/>
      <c r="X231" s="177"/>
      <c r="Y231" s="177"/>
      <c r="Z231" s="177"/>
      <c r="AA231" s="177"/>
      <c r="AB231" s="177"/>
      <c r="AC231" s="177"/>
      <c r="AD231" s="177"/>
      <c r="AE231" s="177"/>
      <c r="AF231" s="177"/>
    </row>
    <row r="232" spans="2:32" x14ac:dyDescent="0.25">
      <c r="B232" s="177"/>
      <c r="C232" s="374"/>
      <c r="D232" s="160">
        <v>15</v>
      </c>
      <c r="E232" s="162">
        <v>37.770000000000003</v>
      </c>
      <c r="F232" s="177">
        <v>37</v>
      </c>
      <c r="G232" s="177">
        <v>0</v>
      </c>
      <c r="H232" s="177">
        <v>0</v>
      </c>
      <c r="I232" s="177">
        <v>2</v>
      </c>
      <c r="J232" s="177">
        <v>6</v>
      </c>
      <c r="K232" s="177">
        <v>4</v>
      </c>
      <c r="L232" s="177">
        <v>0</v>
      </c>
      <c r="M232" s="177"/>
      <c r="N232" s="177"/>
      <c r="O232" s="177"/>
      <c r="P232" s="177"/>
      <c r="Q232" s="177"/>
      <c r="R232" s="177"/>
      <c r="S232" s="177"/>
      <c r="T232" s="177"/>
      <c r="U232" s="177"/>
      <c r="V232" s="177"/>
      <c r="W232" s="177"/>
      <c r="X232" s="177"/>
      <c r="Y232" s="177"/>
      <c r="Z232" s="177"/>
      <c r="AA232" s="177"/>
      <c r="AB232" s="177"/>
      <c r="AC232" s="177"/>
      <c r="AD232" s="177"/>
      <c r="AE232" s="177"/>
      <c r="AF232" s="177"/>
    </row>
    <row r="233" spans="2:32" x14ac:dyDescent="0.25">
      <c r="B233" s="177"/>
      <c r="C233" s="374"/>
      <c r="D233" s="177">
        <v>16</v>
      </c>
      <c r="E233" s="177">
        <v>0</v>
      </c>
      <c r="F233" s="177">
        <v>14</v>
      </c>
      <c r="G233" s="177">
        <v>6</v>
      </c>
      <c r="H233" s="177">
        <v>0</v>
      </c>
      <c r="I233" s="177">
        <v>4</v>
      </c>
      <c r="J233" s="177">
        <v>2</v>
      </c>
      <c r="K233" s="177">
        <v>0</v>
      </c>
      <c r="L233" s="177">
        <v>0</v>
      </c>
      <c r="M233" s="177"/>
      <c r="N233" s="177"/>
      <c r="O233" s="177"/>
      <c r="P233" s="177"/>
      <c r="Q233" s="177"/>
      <c r="R233" s="177"/>
      <c r="S233" s="177"/>
      <c r="T233" s="177"/>
      <c r="U233" s="177"/>
      <c r="V233" s="177"/>
      <c r="W233" s="177"/>
      <c r="X233" s="177"/>
      <c r="Y233" s="177"/>
      <c r="Z233" s="177"/>
      <c r="AA233" s="177"/>
      <c r="AB233" s="177"/>
      <c r="AC233" s="177"/>
      <c r="AD233" s="177"/>
      <c r="AE233" s="177"/>
      <c r="AF233" s="177"/>
    </row>
    <row r="234" spans="2:32" x14ac:dyDescent="0.25">
      <c r="B234" s="177"/>
      <c r="C234" s="374"/>
      <c r="D234" s="177">
        <v>17</v>
      </c>
      <c r="E234" s="177">
        <v>0</v>
      </c>
      <c r="F234" s="177">
        <v>15</v>
      </c>
      <c r="G234" s="177">
        <v>6</v>
      </c>
      <c r="H234" s="177">
        <v>0</v>
      </c>
      <c r="I234" s="177">
        <v>2</v>
      </c>
      <c r="J234" s="177">
        <v>2</v>
      </c>
      <c r="K234" s="177">
        <v>2</v>
      </c>
      <c r="L234" s="177">
        <v>0</v>
      </c>
      <c r="M234" s="177"/>
      <c r="N234" s="177"/>
      <c r="O234" s="177"/>
      <c r="P234" s="177"/>
      <c r="Q234" s="177"/>
      <c r="R234" s="177"/>
      <c r="S234" s="177"/>
      <c r="T234" s="177"/>
      <c r="U234" s="177"/>
      <c r="V234" s="177"/>
      <c r="W234" s="177"/>
      <c r="X234" s="177"/>
      <c r="Y234" s="177"/>
      <c r="Z234" s="177"/>
      <c r="AA234" s="177"/>
      <c r="AB234" s="177"/>
      <c r="AC234" s="177"/>
      <c r="AD234" s="177"/>
      <c r="AE234" s="177"/>
      <c r="AF234" s="177"/>
    </row>
    <row r="235" spans="2:32" x14ac:dyDescent="0.25">
      <c r="B235" s="177"/>
      <c r="C235" s="177"/>
      <c r="D235" s="177"/>
      <c r="M235" s="177"/>
      <c r="N235" s="177"/>
      <c r="O235" s="177"/>
      <c r="P235" s="177"/>
      <c r="Q235" s="177"/>
      <c r="R235" s="177"/>
      <c r="S235" s="177"/>
      <c r="T235" s="177"/>
      <c r="U235" s="177"/>
      <c r="V235" s="177"/>
      <c r="W235" s="177"/>
      <c r="X235" s="177"/>
      <c r="Y235" s="177"/>
      <c r="Z235" s="177"/>
      <c r="AA235" s="177"/>
      <c r="AB235" s="177"/>
      <c r="AC235" s="177"/>
      <c r="AD235" s="177"/>
      <c r="AE235" s="177"/>
      <c r="AF235" s="177"/>
    </row>
    <row r="236" spans="2:32" x14ac:dyDescent="0.25">
      <c r="B236" s="177"/>
      <c r="C236" s="177"/>
      <c r="D236" s="177"/>
      <c r="E236" s="159" t="s">
        <v>361</v>
      </c>
      <c r="F236" s="159" t="s">
        <v>362</v>
      </c>
      <c r="G236" s="159" t="s">
        <v>363</v>
      </c>
      <c r="H236" s="159" t="s">
        <v>364</v>
      </c>
      <c r="I236" s="159" t="s">
        <v>365</v>
      </c>
      <c r="J236" s="159" t="s">
        <v>366</v>
      </c>
      <c r="K236" s="159" t="s">
        <v>367</v>
      </c>
      <c r="L236" s="159" t="s">
        <v>368</v>
      </c>
      <c r="M236" s="177"/>
      <c r="N236" s="177"/>
      <c r="O236" s="177"/>
      <c r="P236" s="177"/>
      <c r="Q236" s="177"/>
      <c r="R236" s="177"/>
      <c r="S236" s="177"/>
      <c r="T236" s="177"/>
      <c r="U236" s="177"/>
      <c r="V236" s="177"/>
      <c r="W236" s="177"/>
      <c r="X236" s="177"/>
      <c r="Y236" s="177"/>
      <c r="Z236" s="177"/>
      <c r="AA236" s="177"/>
      <c r="AB236" s="177"/>
      <c r="AC236" s="177"/>
      <c r="AD236" s="177"/>
      <c r="AE236" s="177"/>
      <c r="AF236" s="177"/>
    </row>
    <row r="237" spans="2:32" x14ac:dyDescent="0.25">
      <c r="B237" s="177"/>
      <c r="C237" s="177"/>
      <c r="D237" s="177">
        <f>AD216</f>
        <v>1</v>
      </c>
      <c r="E237" s="177">
        <f>VLOOKUP(D237,D217:L234,2,FALSE)</f>
        <v>24.11</v>
      </c>
      <c r="F237" s="177">
        <f>VLOOKUP(D237,D217:L234,3,FALSE)</f>
        <v>10</v>
      </c>
      <c r="G237" s="177">
        <f>VLOOKUP(D237,D217:L234,4,FALSE)</f>
        <v>8</v>
      </c>
      <c r="H237" s="177">
        <f>VLOOKUP(D237,D217:L234,5,FALSE)</f>
        <v>0</v>
      </c>
      <c r="I237" s="177">
        <f>VLOOKUP(D237,D217:L234,6,FALSE)</f>
        <v>4</v>
      </c>
      <c r="J237" s="177">
        <f>VLOOKUP(D237,D217:L234,7,FALSE)</f>
        <v>0</v>
      </c>
      <c r="K237" s="177">
        <f>VLOOKUP(D237,D217:L234,8,FALSE)</f>
        <v>0</v>
      </c>
      <c r="L237" s="177">
        <f>VLOOKUP(D237,D217:L234,9,FALSE)</f>
        <v>0</v>
      </c>
      <c r="M237" s="177"/>
      <c r="N237" s="177"/>
      <c r="O237" s="177"/>
      <c r="P237" s="177"/>
      <c r="Q237" s="177"/>
      <c r="R237" s="177"/>
      <c r="S237" s="177"/>
      <c r="T237" s="177"/>
      <c r="U237" s="177"/>
      <c r="V237" s="177"/>
      <c r="W237" s="177"/>
      <c r="X237" s="177"/>
      <c r="Y237" s="177"/>
      <c r="Z237" s="177"/>
      <c r="AA237" s="177"/>
      <c r="AB237" s="177"/>
      <c r="AC237" s="177"/>
      <c r="AD237" s="177"/>
      <c r="AE237" s="177"/>
      <c r="AF237" s="177"/>
    </row>
    <row r="238" spans="2:32" x14ac:dyDescent="0.25">
      <c r="B238" s="177"/>
      <c r="C238" s="177"/>
      <c r="D238" s="177">
        <f>AE216</f>
        <v>1</v>
      </c>
      <c r="E238" s="177">
        <f>VLOOKUP(D238,D217:L234,2,FALSE)</f>
        <v>24.11</v>
      </c>
      <c r="F238" s="177">
        <f>VLOOKUP(D238,D217:L234,3,FALSE)</f>
        <v>10</v>
      </c>
      <c r="G238" s="177">
        <f>VLOOKUP(D238,D217:L234,4,FALSE)</f>
        <v>8</v>
      </c>
      <c r="H238" s="177">
        <f>VLOOKUP(D238,D217:L234,5,FALSE)</f>
        <v>0</v>
      </c>
      <c r="I238" s="177">
        <f>VLOOKUP(D238,D217:L234,6,FALSE)</f>
        <v>4</v>
      </c>
      <c r="J238" s="177">
        <f>VLOOKUP(D238,D217:L234,7,FALSE)</f>
        <v>0</v>
      </c>
      <c r="K238" s="177">
        <f>VLOOKUP(D238,D217:L234,8,FALSE)</f>
        <v>0</v>
      </c>
      <c r="L238" s="177">
        <f>VLOOKUP(D238,D217:L234,9,FALSE)</f>
        <v>0</v>
      </c>
      <c r="M238" s="177"/>
      <c r="N238" s="177"/>
      <c r="O238" s="177"/>
      <c r="P238" s="177"/>
      <c r="Q238" s="177"/>
      <c r="R238" s="177"/>
      <c r="S238" s="177"/>
      <c r="T238" s="177"/>
      <c r="U238" s="177"/>
      <c r="V238" s="177"/>
      <c r="W238" s="177"/>
      <c r="X238" s="177"/>
      <c r="Y238" s="177"/>
      <c r="Z238" s="177"/>
      <c r="AA238" s="177"/>
      <c r="AB238" s="177"/>
      <c r="AC238" s="177"/>
      <c r="AD238" s="177"/>
      <c r="AE238" s="177"/>
      <c r="AF238" s="177"/>
    </row>
    <row r="239" spans="2:32" x14ac:dyDescent="0.25">
      <c r="B239" s="177"/>
      <c r="C239" s="177"/>
      <c r="D239" s="177"/>
      <c r="E239" s="177"/>
      <c r="F239" s="177"/>
      <c r="G239" s="177">
        <f>G237+G238</f>
        <v>16</v>
      </c>
      <c r="H239" s="177">
        <f>H237+H238</f>
        <v>0</v>
      </c>
      <c r="I239" s="177">
        <f>I237+I238</f>
        <v>8</v>
      </c>
      <c r="J239" s="177">
        <f>J237+J238</f>
        <v>0</v>
      </c>
      <c r="K239" s="177">
        <f>K238+K237</f>
        <v>0</v>
      </c>
      <c r="L239" s="177">
        <f>L237+L238</f>
        <v>0</v>
      </c>
      <c r="M239" s="177"/>
      <c r="N239" s="177"/>
      <c r="O239" s="177"/>
      <c r="P239" s="177"/>
      <c r="Q239" s="177"/>
      <c r="R239" s="177"/>
      <c r="S239" s="177"/>
      <c r="T239" s="177"/>
      <c r="U239" s="177"/>
      <c r="V239" s="177"/>
      <c r="W239" s="177"/>
      <c r="X239" s="177"/>
      <c r="Y239" s="177"/>
      <c r="Z239" s="177"/>
      <c r="AA239" s="177"/>
      <c r="AB239" s="177"/>
      <c r="AC239" s="177"/>
      <c r="AD239" s="177"/>
      <c r="AE239" s="177"/>
      <c r="AF239" s="177"/>
    </row>
    <row r="240" spans="2:32" x14ac:dyDescent="0.25">
      <c r="B240" s="177"/>
      <c r="C240" s="177"/>
      <c r="D240" s="177"/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177"/>
      <c r="AE240" s="177"/>
      <c r="AF240" s="177"/>
    </row>
    <row r="241" spans="2:32" x14ac:dyDescent="0.25">
      <c r="B241" s="177"/>
      <c r="C241" s="177"/>
      <c r="D241" s="177"/>
      <c r="E241" s="177"/>
      <c r="F241" s="177"/>
      <c r="G241" s="177"/>
      <c r="H241" s="177"/>
      <c r="I241" s="177"/>
      <c r="J241" s="177"/>
      <c r="K241" s="177"/>
      <c r="L241" s="177"/>
      <c r="M241" s="177"/>
      <c r="N241" s="177"/>
      <c r="O241" s="177"/>
      <c r="P241" s="177"/>
      <c r="Q241" s="177"/>
      <c r="R241" s="177"/>
      <c r="S241" s="177"/>
      <c r="T241" s="177"/>
      <c r="U241" s="177"/>
      <c r="V241" s="177"/>
      <c r="W241" s="177"/>
      <c r="X241" s="177"/>
      <c r="Y241" s="177"/>
      <c r="Z241" s="177"/>
      <c r="AA241" s="177"/>
      <c r="AB241" s="177"/>
      <c r="AC241" s="177"/>
      <c r="AD241" s="177"/>
      <c r="AE241" s="177"/>
      <c r="AF241" s="177"/>
    </row>
    <row r="242" spans="2:32" x14ac:dyDescent="0.25">
      <c r="B242" s="177"/>
      <c r="C242" s="177"/>
      <c r="D242" s="177"/>
      <c r="E242" s="177"/>
      <c r="F242" s="177"/>
      <c r="G242" s="177"/>
      <c r="H242" s="177"/>
      <c r="I242" s="177"/>
      <c r="J242" s="177"/>
      <c r="K242" s="177"/>
      <c r="L242" s="177"/>
      <c r="M242" s="177"/>
      <c r="N242" s="177"/>
      <c r="O242" s="177"/>
      <c r="P242" s="177"/>
      <c r="Q242" s="177"/>
      <c r="R242" s="177"/>
      <c r="S242" s="177"/>
      <c r="T242" s="177"/>
      <c r="U242" s="177"/>
      <c r="V242" s="177"/>
      <c r="W242" s="177"/>
      <c r="X242" s="177"/>
      <c r="Y242" s="177"/>
      <c r="Z242" s="177"/>
      <c r="AA242" s="177"/>
      <c r="AB242" s="177"/>
      <c r="AC242" s="177"/>
      <c r="AD242" s="177"/>
      <c r="AE242" s="177"/>
      <c r="AF242" s="177"/>
    </row>
    <row r="243" spans="2:32" x14ac:dyDescent="0.25">
      <c r="B243" s="177"/>
      <c r="C243" s="177"/>
      <c r="D243" s="177"/>
      <c r="E243" s="162"/>
      <c r="F243" s="177"/>
      <c r="G243" s="177"/>
      <c r="H243" s="177"/>
      <c r="I243" s="177"/>
      <c r="J243" s="177"/>
      <c r="K243" s="177"/>
      <c r="L243" s="177"/>
      <c r="M243" s="177"/>
      <c r="N243" s="177"/>
      <c r="O243" s="177"/>
      <c r="P243" s="177"/>
      <c r="Q243" s="177"/>
      <c r="R243" s="177"/>
      <c r="S243" s="177"/>
      <c r="T243" s="177"/>
      <c r="U243" s="177"/>
      <c r="V243" s="177"/>
      <c r="W243" s="177"/>
      <c r="X243" s="177"/>
      <c r="Y243" s="177"/>
      <c r="Z243" s="177"/>
      <c r="AA243" s="177"/>
      <c r="AB243" s="177"/>
      <c r="AC243" s="177"/>
      <c r="AD243" s="177"/>
      <c r="AE243" s="177"/>
      <c r="AF243" s="177"/>
    </row>
    <row r="246" spans="2:32" x14ac:dyDescent="0.25">
      <c r="B246" s="177"/>
      <c r="C246" s="177"/>
      <c r="D246" s="177"/>
      <c r="E246" s="177"/>
      <c r="F246" s="177"/>
      <c r="G246" s="177"/>
      <c r="H246" s="177"/>
      <c r="I246" s="177"/>
      <c r="J246" s="177"/>
      <c r="K246" s="177"/>
      <c r="L246" s="177"/>
      <c r="M246" s="177"/>
      <c r="N246" s="177"/>
      <c r="O246" s="177"/>
      <c r="P246" s="177"/>
      <c r="Q246" s="177"/>
      <c r="R246" s="177"/>
      <c r="S246" s="177"/>
      <c r="T246" s="177"/>
      <c r="U246" s="177"/>
      <c r="V246" s="177"/>
      <c r="W246" s="177"/>
      <c r="X246" s="177"/>
      <c r="Y246" s="177"/>
      <c r="Z246" s="177"/>
      <c r="AA246" s="177"/>
      <c r="AB246" s="177"/>
      <c r="AC246" s="177"/>
      <c r="AD246" s="177"/>
      <c r="AE246" s="177"/>
      <c r="AF246" s="177"/>
    </row>
    <row r="247" spans="2:32" x14ac:dyDescent="0.25">
      <c r="B247" s="177"/>
      <c r="C247" s="177"/>
      <c r="D247" s="177"/>
      <c r="E247" s="177"/>
      <c r="F247" s="177"/>
      <c r="G247" s="177"/>
      <c r="H247" s="177"/>
      <c r="I247" s="177"/>
      <c r="J247" s="177"/>
      <c r="K247" s="177"/>
      <c r="L247" s="177"/>
      <c r="M247" s="177"/>
      <c r="N247" s="177"/>
      <c r="O247" s="177"/>
      <c r="P247" s="177"/>
      <c r="Q247" s="177"/>
      <c r="R247" s="177"/>
      <c r="S247" s="177"/>
      <c r="T247" s="177"/>
      <c r="U247" s="177"/>
      <c r="V247" s="177"/>
      <c r="W247" s="177"/>
      <c r="X247" s="177"/>
      <c r="Y247" s="177"/>
      <c r="Z247" s="177"/>
      <c r="AA247" s="177"/>
      <c r="AB247" s="177"/>
      <c r="AC247" s="177"/>
      <c r="AD247" s="177"/>
      <c r="AE247" s="177"/>
      <c r="AF247" s="177"/>
    </row>
    <row r="248" spans="2:32" x14ac:dyDescent="0.25">
      <c r="B248" s="177"/>
      <c r="C248" s="177"/>
      <c r="D248" s="177"/>
      <c r="E248" s="177"/>
      <c r="F248" s="177"/>
      <c r="G248" s="177"/>
      <c r="H248" s="177"/>
      <c r="I248" s="177"/>
      <c r="J248" s="177"/>
      <c r="K248" s="177"/>
      <c r="L248" s="177"/>
      <c r="M248" s="177"/>
      <c r="N248" s="177"/>
      <c r="O248" s="177"/>
      <c r="P248" s="177"/>
      <c r="Q248" s="177"/>
      <c r="R248" s="177"/>
      <c r="S248" s="177"/>
      <c r="T248" s="177"/>
      <c r="U248" s="177"/>
      <c r="V248" s="177"/>
      <c r="W248" s="177"/>
      <c r="X248" s="177"/>
      <c r="Y248" s="177"/>
      <c r="Z248" s="177"/>
      <c r="AA248" s="177"/>
      <c r="AB248" s="177"/>
      <c r="AC248" s="373"/>
      <c r="AD248" s="373"/>
      <c r="AE248" s="373"/>
      <c r="AF248" s="373"/>
    </row>
    <row r="249" spans="2:32" x14ac:dyDescent="0.25">
      <c r="B249" s="177"/>
      <c r="C249" s="374"/>
      <c r="D249" s="177"/>
      <c r="E249" s="159"/>
      <c r="F249" s="159"/>
      <c r="G249" s="159"/>
      <c r="H249" s="159"/>
      <c r="I249" s="159"/>
      <c r="J249" s="159"/>
      <c r="K249" s="159"/>
      <c r="L249" s="159"/>
      <c r="M249" s="177"/>
      <c r="N249" s="177"/>
      <c r="O249" s="177"/>
      <c r="P249" s="159"/>
      <c r="Q249" s="159"/>
      <c r="R249" s="159"/>
      <c r="S249" s="159"/>
      <c r="T249" s="159"/>
      <c r="U249" s="159"/>
      <c r="V249" s="159"/>
      <c r="W249" s="177"/>
      <c r="X249" s="177"/>
      <c r="Y249" s="177"/>
      <c r="Z249" s="177"/>
      <c r="AA249" s="177"/>
      <c r="AB249" s="177"/>
      <c r="AC249" s="177"/>
      <c r="AD249" s="158">
        <v>1</v>
      </c>
      <c r="AE249" s="158">
        <v>0</v>
      </c>
      <c r="AF249" s="177"/>
    </row>
    <row r="250" spans="2:32" x14ac:dyDescent="0.25">
      <c r="B250" s="177"/>
      <c r="C250" s="374"/>
      <c r="D250" s="160">
        <v>0</v>
      </c>
      <c r="E250" s="162">
        <v>0</v>
      </c>
      <c r="F250" s="126" t="s">
        <v>341</v>
      </c>
      <c r="G250" s="177">
        <v>0</v>
      </c>
      <c r="H250" s="177">
        <v>0</v>
      </c>
      <c r="I250" s="177">
        <v>0</v>
      </c>
      <c r="J250" s="177">
        <v>0</v>
      </c>
      <c r="K250" s="177">
        <v>0</v>
      </c>
      <c r="L250" s="177">
        <v>0</v>
      </c>
      <c r="M250" s="177"/>
      <c r="N250" s="160">
        <v>0</v>
      </c>
      <c r="O250" s="162">
        <v>0</v>
      </c>
      <c r="P250" s="126" t="s">
        <v>341</v>
      </c>
      <c r="Q250" s="177">
        <v>0</v>
      </c>
      <c r="R250" s="177">
        <v>0</v>
      </c>
      <c r="S250" s="177">
        <v>0</v>
      </c>
      <c r="T250" s="177">
        <v>0</v>
      </c>
      <c r="U250" s="177">
        <v>0</v>
      </c>
      <c r="V250" s="177">
        <v>0</v>
      </c>
      <c r="W250" s="177"/>
      <c r="X250" s="177"/>
      <c r="Y250" s="177"/>
      <c r="Z250" s="177"/>
      <c r="AA250" s="177"/>
      <c r="AB250" s="177"/>
      <c r="AC250" s="177"/>
      <c r="AD250" s="177"/>
      <c r="AE250" s="177"/>
      <c r="AF250" s="177"/>
    </row>
    <row r="251" spans="2:32" x14ac:dyDescent="0.25">
      <c r="B251" s="177"/>
      <c r="C251" s="374"/>
      <c r="D251" s="177">
        <v>1</v>
      </c>
      <c r="E251" s="162">
        <v>24.11</v>
      </c>
      <c r="F251" s="177">
        <v>10</v>
      </c>
      <c r="G251" s="177">
        <v>8</v>
      </c>
      <c r="H251" s="177">
        <v>0</v>
      </c>
      <c r="I251" s="177">
        <v>4</v>
      </c>
      <c r="J251" s="177">
        <v>0</v>
      </c>
      <c r="K251" s="177">
        <v>0</v>
      </c>
      <c r="L251" s="177">
        <v>0</v>
      </c>
      <c r="M251" s="177"/>
      <c r="N251" s="177">
        <v>1</v>
      </c>
      <c r="O251" s="162">
        <v>24.11</v>
      </c>
      <c r="P251" s="177">
        <v>10</v>
      </c>
      <c r="Q251" s="177">
        <v>8</v>
      </c>
      <c r="R251" s="177">
        <v>0</v>
      </c>
      <c r="S251" s="177">
        <v>4</v>
      </c>
      <c r="T251" s="177">
        <v>0</v>
      </c>
      <c r="U251" s="177">
        <v>0</v>
      </c>
      <c r="V251" s="177">
        <v>0</v>
      </c>
      <c r="W251" s="177"/>
      <c r="X251" s="177"/>
      <c r="Y251" s="177"/>
      <c r="Z251" s="177"/>
      <c r="AA251" s="177"/>
      <c r="AB251" s="177"/>
      <c r="AC251" s="177">
        <v>34.885204000000002</v>
      </c>
      <c r="AD251" s="177">
        <f>VLOOKUP(AD249,D250:E267,2,)</f>
        <v>24.11</v>
      </c>
      <c r="AE251" s="177">
        <v>0</v>
      </c>
      <c r="AF251" s="163">
        <f>(AC251+AD251)*1.05*1.25*1.3*0.85</f>
        <v>85.561481801249997</v>
      </c>
    </row>
    <row r="252" spans="2:32" x14ac:dyDescent="0.25">
      <c r="B252" s="177"/>
      <c r="C252" s="374"/>
      <c r="D252" s="177">
        <v>2</v>
      </c>
      <c r="E252" s="162">
        <v>24.11</v>
      </c>
      <c r="F252" s="177">
        <v>11</v>
      </c>
      <c r="G252" s="177">
        <v>8</v>
      </c>
      <c r="H252" s="177">
        <v>0</v>
      </c>
      <c r="I252" s="177">
        <v>2</v>
      </c>
      <c r="J252" s="177">
        <v>0</v>
      </c>
      <c r="K252" s="177">
        <v>2</v>
      </c>
      <c r="L252" s="177">
        <v>0</v>
      </c>
      <c r="M252" s="177"/>
      <c r="N252" s="177">
        <v>2</v>
      </c>
      <c r="O252" s="162">
        <v>24.11</v>
      </c>
      <c r="P252" s="177">
        <v>11</v>
      </c>
      <c r="Q252" s="177">
        <v>8</v>
      </c>
      <c r="R252" s="177">
        <v>0</v>
      </c>
      <c r="S252" s="177">
        <v>2</v>
      </c>
      <c r="T252" s="177">
        <v>0</v>
      </c>
      <c r="U252" s="177">
        <v>2</v>
      </c>
      <c r="V252" s="177">
        <v>0</v>
      </c>
      <c r="W252" s="177"/>
      <c r="X252" s="177"/>
      <c r="Y252" s="177"/>
      <c r="Z252" s="162"/>
      <c r="AA252" s="177"/>
      <c r="AB252" s="177"/>
      <c r="AC252" s="177"/>
      <c r="AD252" s="177"/>
      <c r="AE252" s="177"/>
      <c r="AF252" s="177"/>
    </row>
    <row r="253" spans="2:32" x14ac:dyDescent="0.25">
      <c r="B253" s="177"/>
      <c r="C253" s="374"/>
      <c r="D253" s="177">
        <v>3</v>
      </c>
      <c r="E253" s="162">
        <v>27.07</v>
      </c>
      <c r="F253" s="177">
        <v>13</v>
      </c>
      <c r="G253" s="177">
        <v>6</v>
      </c>
      <c r="H253" s="177">
        <v>0</v>
      </c>
      <c r="I253" s="177">
        <v>4</v>
      </c>
      <c r="J253" s="177">
        <v>0</v>
      </c>
      <c r="K253" s="177">
        <v>2</v>
      </c>
      <c r="L253" s="177">
        <v>0</v>
      </c>
      <c r="M253" s="177"/>
      <c r="N253" s="177">
        <v>3</v>
      </c>
      <c r="O253" s="162">
        <v>27.07</v>
      </c>
      <c r="P253" s="177">
        <v>12</v>
      </c>
      <c r="Q253" s="177">
        <v>6</v>
      </c>
      <c r="R253" s="177">
        <v>0</v>
      </c>
      <c r="S253" s="177">
        <v>6</v>
      </c>
      <c r="T253" s="177">
        <v>0</v>
      </c>
      <c r="U253" s="177">
        <v>0</v>
      </c>
      <c r="V253" s="177">
        <v>0</v>
      </c>
      <c r="W253" s="177"/>
      <c r="X253" s="177"/>
      <c r="Y253" s="177"/>
      <c r="Z253" s="177"/>
      <c r="AA253" s="177"/>
      <c r="AB253" s="177"/>
      <c r="AC253" s="177"/>
      <c r="AD253" s="177"/>
      <c r="AE253" s="177"/>
      <c r="AF253" s="177"/>
    </row>
    <row r="254" spans="2:32" x14ac:dyDescent="0.25">
      <c r="B254" s="177"/>
      <c r="C254" s="374"/>
      <c r="D254" s="177">
        <v>4</v>
      </c>
      <c r="E254" s="162">
        <v>24.35</v>
      </c>
      <c r="F254" s="177">
        <v>20</v>
      </c>
      <c r="G254" s="177">
        <v>0</v>
      </c>
      <c r="H254" s="177">
        <v>8</v>
      </c>
      <c r="I254" s="177">
        <v>2</v>
      </c>
      <c r="J254" s="177">
        <v>2</v>
      </c>
      <c r="K254" s="177">
        <v>0</v>
      </c>
      <c r="L254" s="177">
        <v>2</v>
      </c>
      <c r="M254" s="177"/>
      <c r="N254" s="177">
        <v>4</v>
      </c>
      <c r="O254" s="162">
        <v>27.07</v>
      </c>
      <c r="P254" s="177">
        <v>13</v>
      </c>
      <c r="Q254" s="177">
        <v>6</v>
      </c>
      <c r="R254" s="177">
        <v>0</v>
      </c>
      <c r="S254" s="177">
        <v>4</v>
      </c>
      <c r="T254" s="177">
        <v>0</v>
      </c>
      <c r="U254" s="177">
        <v>2</v>
      </c>
      <c r="V254" s="177">
        <v>0</v>
      </c>
      <c r="W254" s="177"/>
      <c r="X254" s="177"/>
      <c r="Y254" s="177"/>
      <c r="Z254" s="177"/>
      <c r="AA254" s="177"/>
      <c r="AB254" s="177"/>
      <c r="AC254" s="177"/>
      <c r="AD254" s="177"/>
      <c r="AE254" s="177"/>
      <c r="AF254" s="177"/>
    </row>
    <row r="255" spans="2:32" x14ac:dyDescent="0.25">
      <c r="B255" s="177"/>
      <c r="C255" s="374"/>
      <c r="D255" s="160">
        <v>5</v>
      </c>
      <c r="E255" s="162">
        <v>22.21</v>
      </c>
      <c r="F255" s="177">
        <v>21</v>
      </c>
      <c r="G255" s="177">
        <v>0</v>
      </c>
      <c r="H255" s="177">
        <v>8</v>
      </c>
      <c r="I255" s="177">
        <v>1</v>
      </c>
      <c r="J255" s="177">
        <v>1</v>
      </c>
      <c r="K255" s="177">
        <v>0</v>
      </c>
      <c r="L255" s="177">
        <v>4</v>
      </c>
      <c r="M255" s="177"/>
      <c r="N255" s="160">
        <v>5</v>
      </c>
      <c r="O255" s="162">
        <v>24.35</v>
      </c>
      <c r="P255" s="177">
        <v>20</v>
      </c>
      <c r="Q255" s="177">
        <v>0</v>
      </c>
      <c r="R255" s="177">
        <v>8</v>
      </c>
      <c r="S255" s="177">
        <v>2</v>
      </c>
      <c r="T255" s="177">
        <v>2</v>
      </c>
      <c r="U255" s="177">
        <v>0</v>
      </c>
      <c r="V255" s="177">
        <v>2</v>
      </c>
      <c r="W255" s="177"/>
      <c r="X255" s="177"/>
      <c r="Y255" s="177"/>
      <c r="Z255" s="177"/>
      <c r="AA255" s="177"/>
      <c r="AB255" s="177"/>
      <c r="AC255" s="177"/>
      <c r="AD255" s="177"/>
      <c r="AE255" s="177"/>
      <c r="AF255" s="177"/>
    </row>
    <row r="256" spans="2:32" x14ac:dyDescent="0.25">
      <c r="B256" s="177"/>
      <c r="C256" s="374"/>
      <c r="D256" s="177">
        <v>6</v>
      </c>
      <c r="E256" s="162">
        <v>15.92</v>
      </c>
      <c r="F256" s="177">
        <v>22</v>
      </c>
      <c r="G256" s="177">
        <v>0</v>
      </c>
      <c r="H256" s="177">
        <v>16</v>
      </c>
      <c r="I256" s="177">
        <v>0</v>
      </c>
      <c r="J256" s="177">
        <v>0</v>
      </c>
      <c r="K256" s="177">
        <v>0</v>
      </c>
      <c r="L256" s="177">
        <v>0</v>
      </c>
      <c r="M256" s="177"/>
      <c r="N256" s="177">
        <v>6</v>
      </c>
      <c r="O256" s="162">
        <v>22.21</v>
      </c>
      <c r="P256" s="177">
        <v>21</v>
      </c>
      <c r="Q256" s="177">
        <v>0</v>
      </c>
      <c r="R256" s="177">
        <v>8</v>
      </c>
      <c r="S256" s="177">
        <v>1</v>
      </c>
      <c r="T256" s="177">
        <v>1</v>
      </c>
      <c r="U256" s="177">
        <v>0</v>
      </c>
      <c r="V256" s="177">
        <v>4</v>
      </c>
      <c r="W256" s="177"/>
      <c r="X256" s="177"/>
      <c r="Y256" s="177"/>
      <c r="Z256" s="177"/>
      <c r="AA256" s="177"/>
      <c r="AB256" s="177"/>
      <c r="AC256" s="177"/>
      <c r="AD256" s="177"/>
      <c r="AE256" s="177"/>
      <c r="AF256" s="177"/>
    </row>
    <row r="257" spans="2:32" x14ac:dyDescent="0.25">
      <c r="B257" s="177"/>
      <c r="C257" s="374"/>
      <c r="D257" s="177">
        <v>7</v>
      </c>
      <c r="E257" s="162">
        <v>25.88</v>
      </c>
      <c r="F257" s="177">
        <v>30</v>
      </c>
      <c r="G257" s="177">
        <v>0</v>
      </c>
      <c r="H257" s="177">
        <v>0</v>
      </c>
      <c r="I257" s="177">
        <v>12</v>
      </c>
      <c r="J257" s="177">
        <v>0</v>
      </c>
      <c r="K257" s="177">
        <v>0</v>
      </c>
      <c r="L257" s="177">
        <v>0</v>
      </c>
      <c r="M257" s="177"/>
      <c r="N257" s="177">
        <v>7</v>
      </c>
      <c r="O257" s="162">
        <v>15.92</v>
      </c>
      <c r="P257" s="177">
        <v>22</v>
      </c>
      <c r="Q257" s="177">
        <v>0</v>
      </c>
      <c r="R257" s="177">
        <v>16</v>
      </c>
      <c r="S257" s="177">
        <v>0</v>
      </c>
      <c r="T257" s="177">
        <v>0</v>
      </c>
      <c r="U257" s="177">
        <v>0</v>
      </c>
      <c r="V257" s="177">
        <v>0</v>
      </c>
      <c r="W257" s="177"/>
      <c r="X257" s="177"/>
      <c r="Y257" s="177"/>
      <c r="Z257" s="177"/>
      <c r="AA257" s="177"/>
      <c r="AB257" s="177"/>
      <c r="AC257" s="177"/>
      <c r="AD257" s="177"/>
      <c r="AE257" s="177"/>
      <c r="AF257" s="177"/>
    </row>
    <row r="258" spans="2:32" x14ac:dyDescent="0.25">
      <c r="B258" s="177"/>
      <c r="C258" s="374"/>
      <c r="D258" s="177">
        <v>8</v>
      </c>
      <c r="E258" s="162">
        <v>28.85</v>
      </c>
      <c r="F258" s="177">
        <v>33</v>
      </c>
      <c r="G258" s="177">
        <v>0</v>
      </c>
      <c r="H258" s="177">
        <v>0</v>
      </c>
      <c r="I258" s="177">
        <v>8</v>
      </c>
      <c r="J258" s="177">
        <v>0</v>
      </c>
      <c r="K258" s="177">
        <v>4</v>
      </c>
      <c r="L258" s="177">
        <v>0</v>
      </c>
      <c r="M258" s="177"/>
      <c r="N258" s="177">
        <v>8</v>
      </c>
      <c r="O258" s="162">
        <v>25.88</v>
      </c>
      <c r="P258" s="177">
        <v>30</v>
      </c>
      <c r="Q258" s="177">
        <v>0</v>
      </c>
      <c r="R258" s="177">
        <v>0</v>
      </c>
      <c r="S258" s="177">
        <v>12</v>
      </c>
      <c r="T258" s="177">
        <v>0</v>
      </c>
      <c r="U258" s="177">
        <v>0</v>
      </c>
      <c r="V258" s="177">
        <v>0</v>
      </c>
      <c r="W258" s="177"/>
      <c r="X258" s="177"/>
      <c r="Y258" s="177"/>
      <c r="Z258" s="177"/>
      <c r="AA258" s="177"/>
      <c r="AB258" s="177"/>
      <c r="AC258" s="177"/>
      <c r="AD258" s="177"/>
      <c r="AE258" s="177"/>
      <c r="AF258" s="177"/>
    </row>
    <row r="259" spans="2:32" x14ac:dyDescent="0.25">
      <c r="B259" s="177"/>
      <c r="C259" s="374"/>
      <c r="D259" s="177">
        <v>9</v>
      </c>
      <c r="E259" s="162">
        <v>33.17</v>
      </c>
      <c r="F259" s="177">
        <v>34</v>
      </c>
      <c r="G259" s="177">
        <v>0</v>
      </c>
      <c r="H259" s="177">
        <v>0</v>
      </c>
      <c r="I259" s="177">
        <v>8</v>
      </c>
      <c r="J259" s="177">
        <v>4</v>
      </c>
      <c r="K259" s="177">
        <v>0</v>
      </c>
      <c r="L259" s="177">
        <v>0</v>
      </c>
      <c r="M259" s="177"/>
      <c r="N259" s="177">
        <v>9</v>
      </c>
      <c r="O259" s="162">
        <v>26.85</v>
      </c>
      <c r="P259" s="177">
        <v>31</v>
      </c>
      <c r="Q259" s="177">
        <v>0</v>
      </c>
      <c r="R259" s="177">
        <v>0</v>
      </c>
      <c r="S259" s="177">
        <v>10</v>
      </c>
      <c r="T259" s="177">
        <v>0</v>
      </c>
      <c r="U259" s="177">
        <v>2</v>
      </c>
      <c r="V259" s="177">
        <v>0</v>
      </c>
      <c r="W259" s="177"/>
      <c r="X259" s="177"/>
      <c r="Y259" s="177"/>
      <c r="Z259" s="177"/>
      <c r="AA259" s="177"/>
      <c r="AB259" s="177"/>
      <c r="AC259" s="177"/>
      <c r="AD259" s="177"/>
      <c r="AE259" s="177"/>
      <c r="AF259" s="177"/>
    </row>
    <row r="260" spans="2:32" x14ac:dyDescent="0.25">
      <c r="B260" s="177"/>
      <c r="C260" s="374"/>
      <c r="D260" s="160">
        <v>10</v>
      </c>
      <c r="E260" s="162">
        <v>27.07</v>
      </c>
      <c r="F260" s="177">
        <v>12</v>
      </c>
      <c r="G260" s="177">
        <v>6</v>
      </c>
      <c r="H260" s="177">
        <v>0</v>
      </c>
      <c r="I260" s="177">
        <v>6</v>
      </c>
      <c r="J260" s="177">
        <v>0</v>
      </c>
      <c r="K260" s="177">
        <v>0</v>
      </c>
      <c r="L260" s="177">
        <v>0</v>
      </c>
      <c r="M260" s="177"/>
      <c r="N260" s="160">
        <v>10</v>
      </c>
      <c r="O260" s="162">
        <v>28.92</v>
      </c>
      <c r="P260" s="177">
        <v>32</v>
      </c>
      <c r="Q260" s="177">
        <v>0</v>
      </c>
      <c r="R260" s="177">
        <v>0</v>
      </c>
      <c r="S260" s="177">
        <v>10</v>
      </c>
      <c r="T260" s="177">
        <v>2</v>
      </c>
      <c r="U260" s="177">
        <v>0</v>
      </c>
      <c r="V260" s="177">
        <v>0</v>
      </c>
      <c r="W260" s="177"/>
      <c r="X260" s="177"/>
      <c r="Y260" s="177"/>
      <c r="Z260" s="177"/>
      <c r="AA260" s="177"/>
      <c r="AB260" s="177"/>
      <c r="AC260" s="177"/>
      <c r="AD260" s="177"/>
      <c r="AE260" s="177"/>
      <c r="AF260" s="177"/>
    </row>
    <row r="261" spans="2:32" x14ac:dyDescent="0.25">
      <c r="B261" s="177"/>
      <c r="C261" s="374"/>
      <c r="D261" s="177">
        <v>11</v>
      </c>
      <c r="E261" s="162">
        <v>26.85</v>
      </c>
      <c r="F261" s="177">
        <v>31</v>
      </c>
      <c r="G261" s="177">
        <v>0</v>
      </c>
      <c r="H261" s="177">
        <v>0</v>
      </c>
      <c r="I261" s="177">
        <v>10</v>
      </c>
      <c r="J261" s="177">
        <v>0</v>
      </c>
      <c r="K261" s="177">
        <v>2</v>
      </c>
      <c r="L261" s="177">
        <v>0</v>
      </c>
      <c r="M261" s="177"/>
      <c r="N261" s="177">
        <v>11</v>
      </c>
      <c r="O261" s="162">
        <v>28.85</v>
      </c>
      <c r="P261" s="177">
        <v>33</v>
      </c>
      <c r="Q261" s="177">
        <v>0</v>
      </c>
      <c r="R261" s="177">
        <v>0</v>
      </c>
      <c r="S261" s="177">
        <v>8</v>
      </c>
      <c r="T261" s="177">
        <v>0</v>
      </c>
      <c r="U261" s="177">
        <v>4</v>
      </c>
      <c r="V261" s="177">
        <v>0</v>
      </c>
      <c r="W261" s="177"/>
      <c r="X261" s="177"/>
      <c r="Y261" s="177"/>
      <c r="Z261" s="177"/>
      <c r="AA261" s="177"/>
      <c r="AB261" s="177"/>
      <c r="AC261" s="177"/>
      <c r="AD261" s="177"/>
      <c r="AE261" s="177"/>
      <c r="AF261" s="177"/>
    </row>
    <row r="262" spans="2:32" x14ac:dyDescent="0.25">
      <c r="B262" s="177"/>
      <c r="C262" s="374"/>
      <c r="D262" s="177">
        <v>12</v>
      </c>
      <c r="E262" s="162">
        <v>28.92</v>
      </c>
      <c r="F262" s="177">
        <v>32</v>
      </c>
      <c r="G262" s="177">
        <v>0</v>
      </c>
      <c r="H262" s="177">
        <v>0</v>
      </c>
      <c r="I262" s="177">
        <v>10</v>
      </c>
      <c r="J262" s="177">
        <v>2</v>
      </c>
      <c r="K262" s="177">
        <v>0</v>
      </c>
      <c r="L262" s="177">
        <v>0</v>
      </c>
      <c r="M262" s="177"/>
      <c r="N262" s="177">
        <v>12</v>
      </c>
      <c r="O262" s="162">
        <v>33.17</v>
      </c>
      <c r="P262" s="177">
        <v>34</v>
      </c>
      <c r="Q262" s="177">
        <v>0</v>
      </c>
      <c r="R262" s="177">
        <v>0</v>
      </c>
      <c r="S262" s="177">
        <v>8</v>
      </c>
      <c r="T262" s="177">
        <v>4</v>
      </c>
      <c r="U262" s="177">
        <v>0</v>
      </c>
      <c r="V262" s="177">
        <v>0</v>
      </c>
      <c r="W262" s="177"/>
      <c r="X262" s="177"/>
      <c r="Y262" s="177"/>
      <c r="Z262" s="177"/>
      <c r="AA262" s="177"/>
      <c r="AB262" s="177"/>
      <c r="AC262" s="177"/>
      <c r="AD262" s="177"/>
      <c r="AE262" s="177"/>
      <c r="AF262" s="177"/>
    </row>
    <row r="263" spans="2:32" x14ac:dyDescent="0.25">
      <c r="B263" s="177"/>
      <c r="C263" s="374"/>
      <c r="D263" s="177">
        <v>13</v>
      </c>
      <c r="E263" s="162">
        <v>35.46</v>
      </c>
      <c r="F263" s="177">
        <v>35</v>
      </c>
      <c r="G263" s="177">
        <v>0</v>
      </c>
      <c r="H263" s="177">
        <v>0</v>
      </c>
      <c r="I263" s="177">
        <v>4</v>
      </c>
      <c r="J263" s="177">
        <v>4</v>
      </c>
      <c r="K263" s="177">
        <v>4</v>
      </c>
      <c r="L263" s="177">
        <v>0</v>
      </c>
      <c r="M263" s="177"/>
      <c r="N263" s="177">
        <v>13</v>
      </c>
      <c r="O263" s="162">
        <v>35.46</v>
      </c>
      <c r="P263" s="177">
        <v>35</v>
      </c>
      <c r="Q263" s="177">
        <v>0</v>
      </c>
      <c r="R263" s="177">
        <v>0</v>
      </c>
      <c r="S263" s="177">
        <v>4</v>
      </c>
      <c r="T263" s="177">
        <v>4</v>
      </c>
      <c r="U263" s="177">
        <v>4</v>
      </c>
      <c r="V263" s="177">
        <v>0</v>
      </c>
      <c r="W263" s="177"/>
      <c r="X263" s="177"/>
      <c r="Y263" s="177"/>
      <c r="Z263" s="177"/>
      <c r="AA263" s="177"/>
      <c r="AB263" s="177"/>
      <c r="AC263" s="177"/>
      <c r="AD263" s="177"/>
      <c r="AE263" s="177"/>
      <c r="AF263" s="177"/>
    </row>
    <row r="264" spans="2:32" x14ac:dyDescent="0.25">
      <c r="B264" s="177"/>
      <c r="C264" s="374"/>
      <c r="D264" s="177">
        <v>14</v>
      </c>
      <c r="E264" s="162">
        <v>34.58</v>
      </c>
      <c r="F264" s="177">
        <v>36</v>
      </c>
      <c r="G264" s="177">
        <v>0</v>
      </c>
      <c r="H264" s="177">
        <v>0</v>
      </c>
      <c r="I264" s="177">
        <v>6</v>
      </c>
      <c r="J264" s="177">
        <v>6</v>
      </c>
      <c r="K264" s="177">
        <v>0</v>
      </c>
      <c r="L264" s="177">
        <v>0</v>
      </c>
      <c r="M264" s="177"/>
      <c r="N264" s="177">
        <v>14</v>
      </c>
      <c r="O264" s="162">
        <v>34.58</v>
      </c>
      <c r="P264" s="177">
        <v>36</v>
      </c>
      <c r="Q264" s="177">
        <v>0</v>
      </c>
      <c r="R264" s="177">
        <v>0</v>
      </c>
      <c r="S264" s="177">
        <v>6</v>
      </c>
      <c r="T264" s="177">
        <v>6</v>
      </c>
      <c r="U264" s="177">
        <v>0</v>
      </c>
      <c r="V264" s="177">
        <v>0</v>
      </c>
      <c r="W264" s="177"/>
      <c r="X264" s="177"/>
      <c r="Y264" s="177"/>
      <c r="Z264" s="177"/>
      <c r="AA264" s="177"/>
      <c r="AB264" s="177"/>
      <c r="AC264" s="177"/>
      <c r="AD264" s="177"/>
      <c r="AE264" s="177"/>
      <c r="AF264" s="177"/>
    </row>
    <row r="265" spans="2:32" x14ac:dyDescent="0.25">
      <c r="B265" s="177"/>
      <c r="C265" s="374"/>
      <c r="D265" s="160">
        <v>15</v>
      </c>
      <c r="E265" s="162">
        <v>37.770000000000003</v>
      </c>
      <c r="F265" s="177">
        <v>37</v>
      </c>
      <c r="G265" s="177">
        <v>0</v>
      </c>
      <c r="H265" s="177">
        <v>0</v>
      </c>
      <c r="I265" s="177">
        <v>2</v>
      </c>
      <c r="J265" s="177">
        <v>6</v>
      </c>
      <c r="K265" s="177">
        <v>4</v>
      </c>
      <c r="L265" s="177">
        <v>0</v>
      </c>
      <c r="M265" s="177"/>
      <c r="N265" s="160">
        <v>15</v>
      </c>
      <c r="O265" s="162">
        <v>37.770000000000003</v>
      </c>
      <c r="P265" s="177">
        <v>37</v>
      </c>
      <c r="Q265" s="177">
        <v>0</v>
      </c>
      <c r="R265" s="177">
        <v>0</v>
      </c>
      <c r="S265" s="177">
        <v>2</v>
      </c>
      <c r="T265" s="177">
        <v>6</v>
      </c>
      <c r="U265" s="177">
        <v>4</v>
      </c>
      <c r="V265" s="177">
        <v>0</v>
      </c>
      <c r="W265" s="177"/>
      <c r="X265" s="177"/>
      <c r="Y265" s="177"/>
      <c r="Z265" s="177"/>
      <c r="AA265" s="177"/>
      <c r="AB265" s="177"/>
      <c r="AC265" s="177"/>
      <c r="AD265" s="177"/>
      <c r="AE265" s="177"/>
      <c r="AF265" s="177"/>
    </row>
    <row r="266" spans="2:32" x14ac:dyDescent="0.25">
      <c r="B266" s="177"/>
      <c r="C266" s="374"/>
      <c r="D266" s="177">
        <v>16</v>
      </c>
      <c r="E266" s="177">
        <v>0</v>
      </c>
      <c r="F266" s="177">
        <v>14</v>
      </c>
      <c r="G266" s="177">
        <v>6</v>
      </c>
      <c r="H266" s="177">
        <v>0</v>
      </c>
      <c r="I266" s="177">
        <v>4</v>
      </c>
      <c r="J266" s="177">
        <v>2</v>
      </c>
      <c r="K266" s="177">
        <v>0</v>
      </c>
      <c r="L266" s="177">
        <v>0</v>
      </c>
      <c r="M266" s="177"/>
      <c r="N266" s="177">
        <v>16</v>
      </c>
      <c r="O266" s="177">
        <v>0</v>
      </c>
      <c r="P266" s="177">
        <v>14</v>
      </c>
      <c r="Q266" s="177">
        <v>6</v>
      </c>
      <c r="R266" s="177">
        <v>0</v>
      </c>
      <c r="S266" s="177">
        <v>4</v>
      </c>
      <c r="T266" s="177">
        <v>2</v>
      </c>
      <c r="U266" s="177">
        <v>0</v>
      </c>
      <c r="V266" s="177">
        <v>0</v>
      </c>
      <c r="W266" s="177"/>
      <c r="X266" s="177"/>
      <c r="Y266" s="177"/>
      <c r="Z266" s="177"/>
      <c r="AA266" s="177"/>
      <c r="AB266" s="177"/>
      <c r="AC266" s="177"/>
      <c r="AD266" s="177"/>
      <c r="AE266" s="177"/>
      <c r="AF266" s="177"/>
    </row>
    <row r="267" spans="2:32" x14ac:dyDescent="0.25">
      <c r="B267" s="177"/>
      <c r="C267" s="374"/>
      <c r="D267" s="177">
        <v>17</v>
      </c>
      <c r="E267" s="177">
        <v>0</v>
      </c>
      <c r="F267" s="177">
        <v>15</v>
      </c>
      <c r="G267" s="177">
        <v>6</v>
      </c>
      <c r="H267" s="177">
        <v>0</v>
      </c>
      <c r="I267" s="177">
        <v>2</v>
      </c>
      <c r="J267" s="177">
        <v>2</v>
      </c>
      <c r="K267" s="177">
        <v>2</v>
      </c>
      <c r="L267" s="177">
        <v>0</v>
      </c>
      <c r="M267" s="177"/>
      <c r="N267" s="177">
        <v>17</v>
      </c>
      <c r="O267" s="177">
        <v>0</v>
      </c>
      <c r="P267" s="177">
        <v>15</v>
      </c>
      <c r="Q267" s="177">
        <v>6</v>
      </c>
      <c r="R267" s="177">
        <v>0</v>
      </c>
      <c r="S267" s="177">
        <v>2</v>
      </c>
      <c r="T267" s="177">
        <v>2</v>
      </c>
      <c r="U267" s="177">
        <v>2</v>
      </c>
      <c r="V267" s="177">
        <v>0</v>
      </c>
      <c r="W267" s="177"/>
      <c r="X267" s="177"/>
      <c r="Y267" s="177"/>
      <c r="Z267" s="177"/>
      <c r="AA267" s="177"/>
      <c r="AB267" s="177"/>
      <c r="AC267" s="177"/>
      <c r="AD267" s="177"/>
      <c r="AE267" s="177"/>
      <c r="AF267" s="177"/>
    </row>
    <row r="268" spans="2:32" x14ac:dyDescent="0.25">
      <c r="B268" s="177"/>
      <c r="C268" s="177"/>
      <c r="D268" s="177"/>
      <c r="M268" s="177"/>
      <c r="N268" s="177"/>
      <c r="O268" s="177"/>
      <c r="P268" s="177"/>
      <c r="Q268" s="177"/>
      <c r="R268" s="177"/>
      <c r="S268" s="177"/>
      <c r="T268" s="177"/>
      <c r="U268" s="177"/>
      <c r="V268" s="177"/>
      <c r="W268" s="177"/>
      <c r="X268" s="177"/>
      <c r="Y268" s="177"/>
      <c r="Z268" s="177"/>
      <c r="AA268" s="177"/>
      <c r="AB268" s="177"/>
      <c r="AC268" s="177"/>
      <c r="AD268" s="177"/>
      <c r="AE268" s="177"/>
      <c r="AF268" s="177"/>
    </row>
    <row r="269" spans="2:32" x14ac:dyDescent="0.25">
      <c r="B269" s="177"/>
      <c r="C269" s="177"/>
      <c r="D269" s="177"/>
      <c r="E269" s="159" t="s">
        <v>361</v>
      </c>
      <c r="F269" s="159" t="s">
        <v>362</v>
      </c>
      <c r="G269" s="159" t="s">
        <v>363</v>
      </c>
      <c r="H269" s="159" t="s">
        <v>364</v>
      </c>
      <c r="I269" s="159" t="s">
        <v>365</v>
      </c>
      <c r="J269" s="159" t="s">
        <v>366</v>
      </c>
      <c r="K269" s="159" t="s">
        <v>367</v>
      </c>
      <c r="L269" s="159" t="s">
        <v>368</v>
      </c>
      <c r="M269" s="177"/>
      <c r="N269" s="177"/>
      <c r="O269" s="177"/>
      <c r="P269" s="177"/>
      <c r="Q269" s="177"/>
      <c r="R269" s="177"/>
      <c r="S269" s="177"/>
      <c r="T269" s="177"/>
      <c r="U269" s="177"/>
      <c r="V269" s="177"/>
      <c r="W269" s="177"/>
      <c r="X269" s="177"/>
      <c r="Y269" s="177"/>
      <c r="Z269" s="177"/>
      <c r="AA269" s="177"/>
      <c r="AB269" s="177"/>
      <c r="AC269" s="177"/>
      <c r="AD269" s="177"/>
      <c r="AE269" s="177"/>
      <c r="AF269" s="177"/>
    </row>
    <row r="270" spans="2:32" x14ac:dyDescent="0.25">
      <c r="B270" s="177"/>
      <c r="C270" s="177"/>
      <c r="D270" s="177">
        <f>AD249</f>
        <v>1</v>
      </c>
      <c r="E270" s="177">
        <f>VLOOKUP(D270,D250:L267,2,FALSE)</f>
        <v>24.11</v>
      </c>
      <c r="F270" s="177">
        <f>VLOOKUP(D270,D250:L267,3,FALSE)</f>
        <v>10</v>
      </c>
      <c r="G270" s="177">
        <f>VLOOKUP(D270,D250:L267,4,FALSE)</f>
        <v>8</v>
      </c>
      <c r="H270" s="177">
        <f>VLOOKUP(D270,D250:L267,5,FALSE)</f>
        <v>0</v>
      </c>
      <c r="I270" s="177">
        <f>VLOOKUP(D270,D250:L267,6,FALSE)</f>
        <v>4</v>
      </c>
      <c r="J270" s="177">
        <f>VLOOKUP(D270,D250:L267,7,FALSE)</f>
        <v>0</v>
      </c>
      <c r="K270" s="177">
        <f>VLOOKUP(D270,D250:L267,8,FALSE)</f>
        <v>0</v>
      </c>
      <c r="L270" s="177">
        <f>VLOOKUP(D270,D250:L267,9,FALSE)</f>
        <v>0</v>
      </c>
      <c r="M270" s="177"/>
      <c r="N270" s="177"/>
      <c r="O270" s="177"/>
      <c r="P270" s="177"/>
      <c r="Q270" s="177"/>
      <c r="R270" s="177"/>
      <c r="S270" s="177"/>
      <c r="T270" s="177"/>
      <c r="U270" s="177"/>
      <c r="V270" s="177"/>
      <c r="W270" s="177"/>
      <c r="X270" s="177"/>
      <c r="Y270" s="177"/>
      <c r="Z270" s="177"/>
      <c r="AA270" s="177"/>
      <c r="AB270" s="177"/>
      <c r="AC270" s="177"/>
      <c r="AD270" s="177"/>
      <c r="AE270" s="177"/>
      <c r="AF270" s="177"/>
    </row>
    <row r="271" spans="2:32" x14ac:dyDescent="0.25">
      <c r="B271" s="177"/>
      <c r="C271" s="177"/>
      <c r="D271" s="177">
        <v>0</v>
      </c>
      <c r="E271" s="177">
        <v>0</v>
      </c>
      <c r="F271" s="177">
        <v>0</v>
      </c>
      <c r="G271" s="177">
        <v>0</v>
      </c>
      <c r="H271" s="177">
        <v>0</v>
      </c>
      <c r="I271" s="177">
        <v>0</v>
      </c>
      <c r="J271" s="177">
        <v>0</v>
      </c>
      <c r="K271" s="177">
        <v>0</v>
      </c>
      <c r="L271" s="177">
        <v>0</v>
      </c>
      <c r="M271" s="177"/>
      <c r="N271" s="177"/>
      <c r="O271" s="177"/>
      <c r="P271" s="177"/>
      <c r="Q271" s="177"/>
      <c r="R271" s="177"/>
      <c r="S271" s="177"/>
      <c r="T271" s="177"/>
      <c r="U271" s="177"/>
      <c r="V271" s="177"/>
      <c r="W271" s="177"/>
      <c r="X271" s="177"/>
      <c r="Y271" s="177"/>
      <c r="Z271" s="177"/>
      <c r="AA271" s="177"/>
      <c r="AB271" s="177"/>
      <c r="AC271" s="177"/>
      <c r="AD271" s="177"/>
      <c r="AE271" s="177"/>
      <c r="AF271" s="177"/>
    </row>
    <row r="272" spans="2:32" x14ac:dyDescent="0.25">
      <c r="B272" s="177"/>
      <c r="C272" s="177"/>
      <c r="D272" s="177"/>
      <c r="E272" s="177"/>
      <c r="F272" s="177"/>
      <c r="G272" s="177">
        <f>G270+G271</f>
        <v>8</v>
      </c>
      <c r="H272" s="177">
        <f>H270+H271</f>
        <v>0</v>
      </c>
      <c r="I272" s="177">
        <f>I270+I271</f>
        <v>4</v>
      </c>
      <c r="J272" s="177">
        <f>J270+J271</f>
        <v>0</v>
      </c>
      <c r="K272" s="177">
        <f>K271+K270</f>
        <v>0</v>
      </c>
      <c r="L272" s="177">
        <f>L270+L271</f>
        <v>0</v>
      </c>
      <c r="M272" s="177"/>
      <c r="N272" s="177"/>
      <c r="O272" s="177"/>
      <c r="P272" s="177"/>
      <c r="Q272" s="177"/>
      <c r="R272" s="177"/>
      <c r="S272" s="177"/>
      <c r="T272" s="177"/>
      <c r="U272" s="177"/>
      <c r="V272" s="177"/>
      <c r="W272" s="177"/>
      <c r="X272" s="177"/>
      <c r="Y272" s="177"/>
      <c r="Z272" s="177"/>
      <c r="AA272" s="177"/>
      <c r="AB272" s="177"/>
      <c r="AC272" s="177"/>
      <c r="AD272" s="177"/>
      <c r="AE272" s="177"/>
      <c r="AF272" s="177"/>
    </row>
    <row r="273" spans="2:32" x14ac:dyDescent="0.25"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  <c r="W273" s="177"/>
      <c r="X273" s="177"/>
      <c r="Y273" s="177"/>
      <c r="Z273" s="177"/>
      <c r="AA273" s="177"/>
      <c r="AB273" s="177"/>
      <c r="AC273" s="177"/>
      <c r="AD273" s="177"/>
      <c r="AE273" s="177"/>
      <c r="AF273" s="177"/>
    </row>
    <row r="274" spans="2:32" x14ac:dyDescent="0.25">
      <c r="B274" s="177"/>
      <c r="C274" s="177"/>
      <c r="D274" s="177"/>
      <c r="E274" s="177"/>
      <c r="F274" s="177"/>
      <c r="G274" s="177"/>
      <c r="H274" s="177"/>
      <c r="I274" s="177"/>
      <c r="J274" s="177"/>
      <c r="K274" s="177"/>
      <c r="L274" s="177"/>
      <c r="M274" s="177"/>
      <c r="N274" s="177"/>
      <c r="O274" s="177"/>
      <c r="P274" s="177"/>
      <c r="Q274" s="177"/>
      <c r="R274" s="177"/>
      <c r="S274" s="177"/>
      <c r="T274" s="177"/>
      <c r="U274" s="177"/>
      <c r="V274" s="177"/>
      <c r="W274" s="177"/>
      <c r="X274" s="177"/>
      <c r="Y274" s="177"/>
      <c r="Z274" s="177"/>
      <c r="AA274" s="177"/>
      <c r="AB274" s="177"/>
      <c r="AC274" s="177"/>
      <c r="AD274" s="177"/>
      <c r="AE274" s="177"/>
      <c r="AF274" s="177"/>
    </row>
    <row r="275" spans="2:32" x14ac:dyDescent="0.25">
      <c r="B275" s="177"/>
      <c r="C275" s="177"/>
      <c r="D275" s="177"/>
      <c r="E275" s="177"/>
      <c r="F275" s="177"/>
      <c r="G275" s="177"/>
      <c r="H275" s="177"/>
      <c r="I275" s="177"/>
      <c r="J275" s="177"/>
      <c r="K275" s="177"/>
      <c r="L275" s="177"/>
      <c r="M275" s="177"/>
      <c r="N275" s="177"/>
      <c r="O275" s="177"/>
      <c r="P275" s="177"/>
      <c r="Q275" s="177"/>
      <c r="R275" s="177"/>
      <c r="S275" s="177"/>
      <c r="T275" s="177"/>
      <c r="U275" s="177"/>
      <c r="V275" s="177"/>
      <c r="W275" s="177"/>
      <c r="X275" s="177"/>
      <c r="Y275" s="177"/>
      <c r="Z275" s="177"/>
      <c r="AA275" s="177"/>
      <c r="AB275" s="177"/>
      <c r="AC275" s="177"/>
      <c r="AD275" s="177"/>
      <c r="AE275" s="177"/>
      <c r="AF275" s="177"/>
    </row>
    <row r="276" spans="2:32" x14ac:dyDescent="0.25">
      <c r="B276" s="177"/>
      <c r="C276" s="177"/>
      <c r="D276" s="177"/>
      <c r="E276" s="162"/>
      <c r="F276" s="177"/>
      <c r="G276" s="177"/>
      <c r="H276" s="177"/>
      <c r="I276" s="177"/>
      <c r="J276" s="177"/>
      <c r="K276" s="177"/>
      <c r="L276" s="177"/>
      <c r="M276" s="177"/>
      <c r="N276" s="177"/>
      <c r="O276" s="177"/>
      <c r="P276" s="177"/>
      <c r="Q276" s="177"/>
      <c r="R276" s="177"/>
      <c r="S276" s="177"/>
      <c r="T276" s="177"/>
      <c r="U276" s="177"/>
      <c r="V276" s="177"/>
      <c r="W276" s="177"/>
      <c r="X276" s="177"/>
      <c r="Y276" s="177"/>
      <c r="Z276" s="177"/>
      <c r="AA276" s="177"/>
      <c r="AB276" s="177"/>
      <c r="AC276" s="177"/>
      <c r="AD276" s="177"/>
      <c r="AE276" s="177"/>
      <c r="AF276" s="177"/>
    </row>
    <row r="290" spans="1:12" x14ac:dyDescent="0.25">
      <c r="A290" s="167" t="s">
        <v>394</v>
      </c>
    </row>
    <row r="292" spans="1:12" s="131" customFormat="1" ht="10.5" customHeight="1" x14ac:dyDescent="0.2">
      <c r="A292" s="168" t="s">
        <v>225</v>
      </c>
      <c r="B292" s="133"/>
      <c r="C292" s="169"/>
      <c r="D292" s="170"/>
      <c r="E292" s="171"/>
      <c r="F292" s="172"/>
      <c r="K292" s="173"/>
      <c r="L292" s="174"/>
    </row>
    <row r="293" spans="1:12" s="131" customFormat="1" ht="16.5" customHeight="1" x14ac:dyDescent="0.2">
      <c r="A293" s="133" t="s">
        <v>334</v>
      </c>
      <c r="B293" s="172">
        <f>_!D27*курс*скидка</f>
        <v>82</v>
      </c>
      <c r="C293" s="175"/>
      <c r="D293" s="170">
        <f>B293*C293</f>
        <v>0</v>
      </c>
      <c r="E293" s="171" t="str">
        <f>IF(курс=1,"€","₽")</f>
        <v>€</v>
      </c>
      <c r="F293" s="172">
        <f>D293/1.2</f>
        <v>0</v>
      </c>
      <c r="K293" s="173"/>
      <c r="L293" s="174"/>
    </row>
  </sheetData>
  <sheetProtection password="C71A" sheet="1" objects="1" scenarios="1"/>
  <customSheetViews>
    <customSheetView guid="{11D08DB2-E31A-4B7D-96E3-15D146D9C90A}" scale="85" state="hidden">
      <selection activeCell="G13" sqref="G13"/>
      <pageMargins left="0.75" right="0.75" top="1" bottom="1" header="0.5" footer="0.5"/>
      <pageSetup paperSize="9" orientation="portrait" r:id="rId1"/>
      <headerFooter alignWithMargins="0"/>
    </customSheetView>
    <customSheetView guid="{7D664F49-CBB3-4B83-A19B-05FCB4570C5D}" scale="85" state="hidden" topLeftCell="A95">
      <selection activeCell="D194" sqref="A1:XFD1048576"/>
      <pageMargins left="0.75" right="0.75" top="1" bottom="1" header="0.5" footer="0.5"/>
      <pageSetup paperSize="9" orientation="portrait" r:id="rId2"/>
      <headerFooter alignWithMargins="0"/>
    </customSheetView>
    <customSheetView guid="{830742FC-BE7F-4E27-BACB-C350DD8E1822}" scale="80" showRuler="0" topLeftCell="A154">
      <selection activeCell="A154" sqref="A1:IV65536"/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 scale="80" topLeftCell="A34">
      <selection activeCell="K73" sqref="K73"/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8">
    <mergeCell ref="AC248:AF248"/>
    <mergeCell ref="C249:C267"/>
    <mergeCell ref="AD172:AF172"/>
    <mergeCell ref="C173:C191"/>
    <mergeCell ref="O182:P182"/>
    <mergeCell ref="AC215:AF215"/>
    <mergeCell ref="C216:C234"/>
    <mergeCell ref="O225:P225"/>
  </mergeCells>
  <phoneticPr fontId="2" type="noConversion"/>
  <pageMargins left="0.75" right="0.75" top="1" bottom="1" header="0.5" footer="0.5"/>
  <pageSetup paperSize="9" orientation="portrait" r:id="rId5"/>
  <headerFooter alignWithMargins="0"/>
  <legacy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/>
  <dimension ref="A1:AG56"/>
  <sheetViews>
    <sheetView zoomScaleNormal="100" workbookViewId="0"/>
  </sheetViews>
  <sheetFormatPr defaultRowHeight="14.25" x14ac:dyDescent="0.25"/>
  <cols>
    <col min="1" max="1" width="9.140625" style="85"/>
    <col min="2" max="2" width="8" style="85" customWidth="1"/>
    <col min="3" max="3" width="13.5703125" style="85" customWidth="1"/>
    <col min="4" max="7" width="13.5703125" style="103" customWidth="1"/>
    <col min="8" max="9" width="13.5703125" style="85" customWidth="1"/>
    <col min="10" max="10" width="8.85546875" style="85" customWidth="1"/>
    <col min="11" max="11" width="11.7109375" style="85" customWidth="1"/>
    <col min="12" max="12" width="4.42578125" style="85" customWidth="1"/>
    <col min="13" max="13" width="0.5703125" style="85" customWidth="1"/>
    <col min="14" max="14" width="8.140625" style="85" customWidth="1"/>
    <col min="15" max="15" width="2.5703125" style="85" customWidth="1"/>
    <col min="16" max="16" width="6.7109375" style="85" customWidth="1"/>
    <col min="17" max="17" width="1.85546875" style="85" customWidth="1"/>
    <col min="18" max="18" width="2.7109375" style="85" customWidth="1"/>
    <col min="19" max="16384" width="9.140625" style="85"/>
  </cols>
  <sheetData>
    <row r="1" spans="1:33" ht="13.5" customHeight="1" x14ac:dyDescent="0.25">
      <c r="A1" s="83"/>
      <c r="B1" s="83"/>
      <c r="C1" s="83"/>
      <c r="D1" s="84"/>
      <c r="E1" s="84"/>
      <c r="F1" s="84"/>
      <c r="G1" s="84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  <c r="X1" s="83"/>
      <c r="Y1" s="83"/>
      <c r="Z1" s="83"/>
      <c r="AA1" s="83"/>
      <c r="AB1" s="83"/>
      <c r="AC1" s="83"/>
      <c r="AD1" s="83"/>
      <c r="AE1" s="83"/>
      <c r="AF1" s="83"/>
      <c r="AG1" s="83"/>
    </row>
    <row r="2" spans="1:33" ht="30" customHeight="1" x14ac:dyDescent="0.25">
      <c r="A2" s="83"/>
      <c r="B2" s="83"/>
      <c r="C2" s="195" t="s">
        <v>342</v>
      </c>
      <c r="D2" s="195"/>
      <c r="E2" s="195"/>
      <c r="F2" s="86"/>
      <c r="G2" s="86"/>
      <c r="H2" s="86"/>
      <c r="I2" s="86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</row>
    <row r="3" spans="1:33" ht="32.25" customHeight="1" x14ac:dyDescent="0.25">
      <c r="A3" s="83"/>
      <c r="B3" s="83"/>
      <c r="C3" s="196" t="s">
        <v>343</v>
      </c>
      <c r="D3" s="196"/>
      <c r="E3" s="196"/>
      <c r="F3" s="87"/>
      <c r="G3" s="87"/>
      <c r="H3" s="87"/>
      <c r="I3" s="87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</row>
    <row r="4" spans="1:33" ht="15" customHeight="1" x14ac:dyDescent="0.25">
      <c r="A4" s="83"/>
      <c r="B4" s="83"/>
      <c r="C4" s="197" t="s">
        <v>372</v>
      </c>
      <c r="D4" s="197"/>
      <c r="E4" s="197"/>
      <c r="F4" s="197"/>
      <c r="G4" s="197"/>
      <c r="H4" s="197"/>
      <c r="I4" s="197"/>
      <c r="J4" s="197"/>
      <c r="K4" s="111"/>
      <c r="L4" s="111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</row>
    <row r="5" spans="1:33" x14ac:dyDescent="0.25">
      <c r="A5" s="83"/>
      <c r="B5" s="83"/>
      <c r="C5" s="83"/>
      <c r="D5" s="89"/>
      <c r="E5" s="89"/>
      <c r="F5" s="84"/>
      <c r="G5" s="84"/>
      <c r="H5" s="83"/>
      <c r="I5" s="83"/>
      <c r="J5" s="83"/>
      <c r="K5" s="90" t="s">
        <v>344</v>
      </c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</row>
    <row r="6" spans="1:33" x14ac:dyDescent="0.25">
      <c r="A6" s="83"/>
      <c r="B6" s="83"/>
      <c r="C6" s="83"/>
      <c r="D6" s="89"/>
      <c r="E6" s="89"/>
      <c r="F6" s="84"/>
      <c r="G6" s="84"/>
      <c r="H6" s="83"/>
      <c r="I6" s="83"/>
      <c r="J6" s="83"/>
      <c r="K6" s="90"/>
      <c r="L6" s="109" t="s">
        <v>351</v>
      </c>
      <c r="M6" s="109"/>
      <c r="N6" s="109" t="s">
        <v>352</v>
      </c>
      <c r="O6" s="109"/>
      <c r="P6" s="109" t="s">
        <v>353</v>
      </c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</row>
    <row r="7" spans="1:33" ht="27.75" customHeight="1" x14ac:dyDescent="0.25">
      <c r="A7" s="83"/>
      <c r="B7" s="83"/>
      <c r="C7" s="193" t="s">
        <v>77</v>
      </c>
      <c r="D7" s="193"/>
      <c r="E7" s="193"/>
      <c r="F7" s="92"/>
      <c r="G7" s="92"/>
      <c r="H7" s="93"/>
      <c r="I7" s="93"/>
      <c r="J7" s="83"/>
      <c r="K7" s="107" t="s">
        <v>371</v>
      </c>
      <c r="L7" s="122"/>
      <c r="M7" s="107"/>
      <c r="N7" s="123"/>
      <c r="O7" s="117" t="s">
        <v>30</v>
      </c>
      <c r="P7" s="123" t="s">
        <v>382</v>
      </c>
      <c r="Q7" s="118"/>
      <c r="R7" s="107"/>
      <c r="S7" s="95"/>
      <c r="T7" s="95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</row>
    <row r="8" spans="1:33" ht="28.5" customHeight="1" x14ac:dyDescent="0.25">
      <c r="A8" s="83"/>
      <c r="B8" s="96"/>
      <c r="C8" s="204" t="s">
        <v>218</v>
      </c>
      <c r="D8" s="204"/>
      <c r="E8" s="204"/>
      <c r="F8" s="203" t="s">
        <v>16</v>
      </c>
      <c r="G8" s="203"/>
      <c r="H8" s="205">
        <f>_!G196</f>
        <v>8</v>
      </c>
      <c r="I8" s="205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</row>
    <row r="9" spans="1:33" ht="28.5" customHeight="1" x14ac:dyDescent="0.25">
      <c r="A9" s="83"/>
      <c r="B9" s="96"/>
      <c r="C9" s="199" t="s">
        <v>224</v>
      </c>
      <c r="D9" s="199"/>
      <c r="E9" s="199"/>
      <c r="F9" s="204" t="s">
        <v>345</v>
      </c>
      <c r="G9" s="204"/>
      <c r="H9" s="200">
        <f>_!L196</f>
        <v>4</v>
      </c>
      <c r="I9" s="200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</row>
    <row r="10" spans="1:33" ht="28.5" customHeight="1" x14ac:dyDescent="0.25">
      <c r="A10" s="83"/>
      <c r="B10" s="96"/>
      <c r="C10" s="199" t="s">
        <v>222</v>
      </c>
      <c r="D10" s="199"/>
      <c r="E10" s="199"/>
      <c r="F10" s="199" t="s">
        <v>7</v>
      </c>
      <c r="G10" s="199"/>
      <c r="H10" s="200">
        <f>_!H196</f>
        <v>8</v>
      </c>
      <c r="I10" s="200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</row>
    <row r="11" spans="1:33" ht="28.5" customHeight="1" x14ac:dyDescent="0.25">
      <c r="A11" s="83"/>
      <c r="B11" s="96"/>
      <c r="C11" s="199" t="s">
        <v>223</v>
      </c>
      <c r="D11" s="199"/>
      <c r="E11" s="199"/>
      <c r="F11" s="199" t="s">
        <v>346</v>
      </c>
      <c r="G11" s="199"/>
      <c r="H11" s="200">
        <f>_!I196</f>
        <v>5</v>
      </c>
      <c r="I11" s="200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</row>
    <row r="12" spans="1:33" ht="28.5" customHeight="1" x14ac:dyDescent="0.25">
      <c r="A12" s="83"/>
      <c r="B12" s="96"/>
      <c r="C12" s="199" t="s">
        <v>223</v>
      </c>
      <c r="D12" s="199"/>
      <c r="E12" s="199"/>
      <c r="F12" s="199" t="s">
        <v>347</v>
      </c>
      <c r="G12" s="199"/>
      <c r="H12" s="200">
        <f>_!K196</f>
        <v>0</v>
      </c>
      <c r="I12" s="200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</row>
    <row r="13" spans="1:33" ht="28.5" customHeight="1" x14ac:dyDescent="0.25">
      <c r="A13" s="83"/>
      <c r="B13" s="96"/>
      <c r="C13" s="199" t="s">
        <v>223</v>
      </c>
      <c r="D13" s="199"/>
      <c r="E13" s="199"/>
      <c r="F13" s="199" t="s">
        <v>348</v>
      </c>
      <c r="G13" s="199"/>
      <c r="H13" s="200">
        <f>_!J196</f>
        <v>1</v>
      </c>
      <c r="I13" s="200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</row>
    <row r="14" spans="1:33" ht="28.5" customHeight="1" x14ac:dyDescent="0.25">
      <c r="A14" s="83"/>
      <c r="B14" s="96"/>
      <c r="C14" s="198" t="s">
        <v>349</v>
      </c>
      <c r="D14" s="198"/>
      <c r="E14" s="198"/>
      <c r="F14" s="101"/>
      <c r="G14" s="194" t="str">
        <f>_!V178</f>
        <v>Дисплей,клавиатура</v>
      </c>
      <c r="H14" s="194"/>
      <c r="I14" s="194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</row>
    <row r="15" spans="1:33" ht="35.1" customHeight="1" x14ac:dyDescent="0.25">
      <c r="A15" s="83"/>
      <c r="B15" s="83"/>
      <c r="C15" s="202" t="s">
        <v>350</v>
      </c>
      <c r="D15" s="202"/>
      <c r="E15" s="202"/>
      <c r="F15" s="119"/>
      <c r="G15" s="119"/>
      <c r="H15" s="201">
        <f>_!AG175</f>
        <v>381.78250000000003</v>
      </c>
      <c r="I15" s="201"/>
      <c r="J15" s="83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</row>
    <row r="16" spans="1:33" ht="18" customHeight="1" x14ac:dyDescent="0.25">
      <c r="A16" s="96"/>
      <c r="B16" s="96"/>
      <c r="C16" s="96"/>
      <c r="D16" s="110"/>
      <c r="E16" s="110"/>
      <c r="F16" s="110"/>
      <c r="G16" s="110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83"/>
      <c r="Z16" s="83"/>
      <c r="AA16" s="83"/>
      <c r="AB16" s="83"/>
      <c r="AC16" s="83"/>
      <c r="AD16" s="83"/>
      <c r="AE16" s="83"/>
      <c r="AF16" s="83"/>
      <c r="AG16" s="83"/>
    </row>
    <row r="17" spans="1:33" x14ac:dyDescent="0.25">
      <c r="A17" s="96"/>
      <c r="B17" s="96"/>
      <c r="C17" s="112" t="s">
        <v>373</v>
      </c>
      <c r="D17" s="112" t="s">
        <v>16</v>
      </c>
      <c r="E17" s="112" t="s">
        <v>7</v>
      </c>
      <c r="F17" s="112" t="s">
        <v>346</v>
      </c>
      <c r="G17" s="112" t="s">
        <v>348</v>
      </c>
      <c r="H17" s="112" t="s">
        <v>347</v>
      </c>
      <c r="I17" s="112" t="s">
        <v>345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83"/>
      <c r="Z17" s="83"/>
      <c r="AA17" s="83"/>
      <c r="AB17" s="83"/>
      <c r="AC17" s="83"/>
      <c r="AD17" s="83"/>
      <c r="AE17" s="83"/>
      <c r="AF17" s="83"/>
      <c r="AG17" s="83"/>
    </row>
    <row r="18" spans="1:33" x14ac:dyDescent="0.25">
      <c r="A18" s="96"/>
      <c r="B18" s="96"/>
      <c r="C18" s="113" t="s">
        <v>341</v>
      </c>
      <c r="D18" s="114">
        <v>0</v>
      </c>
      <c r="E18" s="114">
        <v>0</v>
      </c>
      <c r="F18" s="114">
        <v>0</v>
      </c>
      <c r="G18" s="114">
        <v>0</v>
      </c>
      <c r="H18" s="114">
        <v>0</v>
      </c>
      <c r="I18" s="114">
        <v>0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83"/>
      <c r="Z18" s="83"/>
      <c r="AA18" s="83"/>
      <c r="AB18" s="83"/>
      <c r="AC18" s="83"/>
      <c r="AD18" s="83"/>
      <c r="AE18" s="83"/>
      <c r="AF18" s="83"/>
      <c r="AG18" s="83"/>
    </row>
    <row r="19" spans="1:33" x14ac:dyDescent="0.25">
      <c r="A19" s="96"/>
      <c r="B19" s="96"/>
      <c r="C19" s="115">
        <v>10</v>
      </c>
      <c r="D19" s="115">
        <v>8</v>
      </c>
      <c r="E19" s="115">
        <v>0</v>
      </c>
      <c r="F19" s="115">
        <v>4</v>
      </c>
      <c r="G19" s="115">
        <v>0</v>
      </c>
      <c r="H19" s="115">
        <v>0</v>
      </c>
      <c r="I19" s="115">
        <v>0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83"/>
      <c r="Z19" s="83"/>
      <c r="AA19" s="83"/>
      <c r="AB19" s="83"/>
      <c r="AC19" s="83"/>
      <c r="AD19" s="83"/>
      <c r="AE19" s="83"/>
      <c r="AF19" s="83"/>
      <c r="AG19" s="83"/>
    </row>
    <row r="20" spans="1:33" x14ac:dyDescent="0.25">
      <c r="A20" s="96"/>
      <c r="B20" s="96"/>
      <c r="C20" s="115">
        <v>11</v>
      </c>
      <c r="D20" s="115">
        <v>8</v>
      </c>
      <c r="E20" s="115">
        <v>0</v>
      </c>
      <c r="F20" s="115">
        <v>2</v>
      </c>
      <c r="G20" s="115">
        <v>0</v>
      </c>
      <c r="H20" s="115">
        <v>2</v>
      </c>
      <c r="I20" s="115">
        <v>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83"/>
      <c r="Z20" s="83"/>
      <c r="AA20" s="83"/>
      <c r="AB20" s="83"/>
      <c r="AC20" s="83"/>
      <c r="AD20" s="83"/>
      <c r="AE20" s="83"/>
      <c r="AF20" s="83"/>
      <c r="AG20" s="83"/>
    </row>
    <row r="21" spans="1:33" x14ac:dyDescent="0.25">
      <c r="A21" s="96"/>
      <c r="B21" s="96"/>
      <c r="C21" s="115">
        <v>13</v>
      </c>
      <c r="D21" s="115">
        <v>6</v>
      </c>
      <c r="E21" s="115">
        <v>0</v>
      </c>
      <c r="F21" s="115">
        <v>4</v>
      </c>
      <c r="G21" s="115">
        <v>0</v>
      </c>
      <c r="H21" s="115">
        <v>2</v>
      </c>
      <c r="I21" s="115">
        <v>0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83"/>
      <c r="Z21" s="83"/>
      <c r="AA21" s="83"/>
      <c r="AB21" s="83"/>
      <c r="AC21" s="83"/>
      <c r="AD21" s="83"/>
      <c r="AE21" s="83"/>
      <c r="AF21" s="83"/>
      <c r="AG21" s="83"/>
    </row>
    <row r="22" spans="1:33" x14ac:dyDescent="0.25">
      <c r="A22" s="96"/>
      <c r="B22" s="96"/>
      <c r="C22" s="115">
        <v>20</v>
      </c>
      <c r="D22" s="115">
        <v>0</v>
      </c>
      <c r="E22" s="115">
        <v>8</v>
      </c>
      <c r="F22" s="115">
        <v>2</v>
      </c>
      <c r="G22" s="115">
        <v>2</v>
      </c>
      <c r="H22" s="115">
        <v>0</v>
      </c>
      <c r="I22" s="115">
        <v>2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83"/>
      <c r="Z22" s="83"/>
      <c r="AA22" s="83"/>
      <c r="AB22" s="83"/>
      <c r="AC22" s="83"/>
      <c r="AD22" s="83"/>
      <c r="AE22" s="83"/>
      <c r="AF22" s="83"/>
      <c r="AG22" s="83"/>
    </row>
    <row r="23" spans="1:33" x14ac:dyDescent="0.25">
      <c r="A23" s="96"/>
      <c r="B23" s="96"/>
      <c r="C23" s="115">
        <v>21</v>
      </c>
      <c r="D23" s="115">
        <v>0</v>
      </c>
      <c r="E23" s="115">
        <v>8</v>
      </c>
      <c r="F23" s="115">
        <v>1</v>
      </c>
      <c r="G23" s="115">
        <v>1</v>
      </c>
      <c r="H23" s="115">
        <v>0</v>
      </c>
      <c r="I23" s="115">
        <v>4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83"/>
      <c r="Z23" s="83"/>
      <c r="AA23" s="83"/>
      <c r="AB23" s="83"/>
      <c r="AC23" s="83"/>
      <c r="AD23" s="83"/>
      <c r="AE23" s="83"/>
      <c r="AF23" s="83"/>
      <c r="AG23" s="83"/>
    </row>
    <row r="24" spans="1:33" x14ac:dyDescent="0.25">
      <c r="A24" s="96"/>
      <c r="B24" s="96"/>
      <c r="C24" s="115">
        <v>22</v>
      </c>
      <c r="D24" s="115">
        <v>0</v>
      </c>
      <c r="E24" s="115">
        <v>16</v>
      </c>
      <c r="F24" s="115">
        <v>0</v>
      </c>
      <c r="G24" s="115">
        <v>0</v>
      </c>
      <c r="H24" s="115">
        <v>0</v>
      </c>
      <c r="I24" s="115">
        <v>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83"/>
      <c r="Z24" s="83"/>
      <c r="AA24" s="83"/>
      <c r="AB24" s="83"/>
      <c r="AC24" s="83"/>
      <c r="AD24" s="83"/>
      <c r="AE24" s="83"/>
      <c r="AF24" s="83"/>
      <c r="AG24" s="83"/>
    </row>
    <row r="25" spans="1:33" x14ac:dyDescent="0.25">
      <c r="A25" s="96"/>
      <c r="B25" s="96"/>
      <c r="C25" s="115">
        <v>30</v>
      </c>
      <c r="D25" s="115">
        <v>0</v>
      </c>
      <c r="E25" s="115">
        <v>0</v>
      </c>
      <c r="F25" s="115">
        <v>12</v>
      </c>
      <c r="G25" s="115">
        <v>0</v>
      </c>
      <c r="H25" s="115">
        <v>0</v>
      </c>
      <c r="I25" s="115">
        <v>0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83"/>
      <c r="Z25" s="83"/>
      <c r="AA25" s="83"/>
      <c r="AB25" s="83"/>
      <c r="AC25" s="83"/>
      <c r="AD25" s="83"/>
      <c r="AE25" s="83"/>
      <c r="AF25" s="83"/>
      <c r="AG25" s="83"/>
    </row>
    <row r="26" spans="1:33" x14ac:dyDescent="0.25">
      <c r="A26" s="96"/>
      <c r="B26" s="96"/>
      <c r="C26" s="116">
        <v>33</v>
      </c>
      <c r="D26" s="116">
        <v>0</v>
      </c>
      <c r="E26" s="116">
        <v>0</v>
      </c>
      <c r="F26" s="116">
        <v>8</v>
      </c>
      <c r="G26" s="116">
        <v>0</v>
      </c>
      <c r="H26" s="116">
        <v>4</v>
      </c>
      <c r="I26" s="116">
        <v>0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83"/>
      <c r="Z26" s="83"/>
      <c r="AA26" s="83"/>
      <c r="AB26" s="83"/>
      <c r="AC26" s="83"/>
      <c r="AD26" s="83"/>
      <c r="AE26" s="83"/>
      <c r="AF26" s="83"/>
      <c r="AG26" s="83"/>
    </row>
    <row r="27" spans="1:33" x14ac:dyDescent="0.25">
      <c r="A27" s="96"/>
      <c r="B27" s="96"/>
      <c r="C27" s="83"/>
      <c r="D27" s="83"/>
      <c r="E27" s="83"/>
      <c r="F27" s="83"/>
      <c r="G27" s="83"/>
      <c r="H27" s="83"/>
      <c r="I27" s="83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83"/>
      <c r="Z27" s="83"/>
      <c r="AA27" s="83"/>
      <c r="AB27" s="83"/>
      <c r="AC27" s="83"/>
      <c r="AD27" s="83"/>
      <c r="AE27" s="83"/>
      <c r="AF27" s="83"/>
      <c r="AG27" s="83"/>
    </row>
    <row r="28" spans="1:33" x14ac:dyDescent="0.25">
      <c r="A28" s="96"/>
      <c r="B28" s="96"/>
      <c r="C28" s="116"/>
      <c r="D28" s="116"/>
      <c r="E28" s="116"/>
      <c r="F28" s="116"/>
      <c r="G28" s="116"/>
      <c r="H28" s="116"/>
      <c r="I28" s="11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83"/>
      <c r="Z28" s="83"/>
      <c r="AA28" s="83"/>
      <c r="AB28" s="83"/>
      <c r="AC28" s="83"/>
      <c r="AD28" s="83"/>
      <c r="AE28" s="83"/>
      <c r="AF28" s="83"/>
      <c r="AG28" s="83"/>
    </row>
    <row r="29" spans="1:33" x14ac:dyDescent="0.25">
      <c r="A29" s="96"/>
      <c r="B29" s="96"/>
      <c r="C29" s="116"/>
      <c r="D29" s="116"/>
      <c r="E29" s="116"/>
      <c r="F29" s="116"/>
      <c r="G29" s="116"/>
      <c r="H29" s="116"/>
      <c r="I29" s="11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83"/>
      <c r="Z29" s="83"/>
      <c r="AA29" s="83"/>
      <c r="AB29" s="83"/>
      <c r="AC29" s="83"/>
      <c r="AD29" s="83"/>
      <c r="AE29" s="83"/>
      <c r="AF29" s="83"/>
      <c r="AG29" s="83"/>
    </row>
    <row r="30" spans="1:33" x14ac:dyDescent="0.25">
      <c r="A30" s="96"/>
      <c r="B30" s="96"/>
      <c r="C30" s="116"/>
      <c r="D30" s="116"/>
      <c r="E30" s="116"/>
      <c r="F30" s="116"/>
      <c r="G30" s="116"/>
      <c r="H30" s="116"/>
      <c r="I30" s="11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83"/>
      <c r="Z30" s="83"/>
      <c r="AA30" s="83"/>
      <c r="AB30" s="83"/>
      <c r="AC30" s="83"/>
      <c r="AD30" s="83"/>
      <c r="AE30" s="83"/>
      <c r="AF30" s="83"/>
      <c r="AG30" s="83"/>
    </row>
    <row r="31" spans="1:33" x14ac:dyDescent="0.25">
      <c r="A31" s="96"/>
      <c r="B31" s="96"/>
      <c r="C31" s="116"/>
      <c r="D31" s="116"/>
      <c r="E31" s="116"/>
      <c r="F31" s="116"/>
      <c r="G31" s="116"/>
      <c r="H31" s="116"/>
      <c r="I31" s="11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83"/>
      <c r="Z31" s="83"/>
      <c r="AA31" s="83"/>
      <c r="AB31" s="83"/>
      <c r="AC31" s="83"/>
      <c r="AD31" s="83"/>
      <c r="AE31" s="83"/>
      <c r="AF31" s="83"/>
      <c r="AG31" s="83"/>
    </row>
    <row r="32" spans="1:33" x14ac:dyDescent="0.25">
      <c r="A32" s="96"/>
      <c r="B32" s="96"/>
      <c r="C32" s="96"/>
      <c r="D32" s="110"/>
      <c r="E32" s="110"/>
      <c r="F32" s="110"/>
      <c r="G32" s="110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83"/>
      <c r="Z32" s="83"/>
      <c r="AA32" s="83"/>
      <c r="AB32" s="83"/>
      <c r="AC32" s="83"/>
      <c r="AD32" s="83"/>
      <c r="AE32" s="83"/>
      <c r="AF32" s="83"/>
      <c r="AG32" s="83"/>
    </row>
    <row r="33" spans="1:33" x14ac:dyDescent="0.25">
      <c r="A33" s="96"/>
      <c r="B33" s="96"/>
      <c r="C33" s="96"/>
      <c r="D33" s="110"/>
      <c r="E33" s="110"/>
      <c r="F33" s="110"/>
      <c r="G33" s="110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83"/>
      <c r="Z33" s="83"/>
      <c r="AA33" s="83"/>
      <c r="AB33" s="83"/>
      <c r="AC33" s="83"/>
      <c r="AD33" s="83"/>
      <c r="AE33" s="83"/>
      <c r="AF33" s="83"/>
      <c r="AG33" s="83"/>
    </row>
    <row r="34" spans="1:33" x14ac:dyDescent="0.25">
      <c r="A34" s="96"/>
      <c r="B34" s="96"/>
      <c r="C34" s="83"/>
      <c r="D34" s="84"/>
      <c r="E34" s="84"/>
      <c r="F34" s="84"/>
      <c r="G34" s="84"/>
      <c r="H34" s="83"/>
      <c r="I34" s="83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83"/>
      <c r="Z34" s="83"/>
      <c r="AA34" s="83"/>
      <c r="AB34" s="83"/>
      <c r="AC34" s="83"/>
      <c r="AD34" s="83"/>
      <c r="AE34" s="83"/>
      <c r="AF34" s="83"/>
      <c r="AG34" s="83"/>
    </row>
    <row r="35" spans="1:33" x14ac:dyDescent="0.25">
      <c r="A35" s="96"/>
      <c r="B35" s="96"/>
      <c r="C35" s="83"/>
      <c r="D35" s="84"/>
      <c r="E35" s="84"/>
      <c r="F35" s="84"/>
      <c r="G35" s="84"/>
      <c r="H35" s="83"/>
      <c r="I35" s="83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83"/>
      <c r="Z35" s="83"/>
      <c r="AA35" s="83"/>
      <c r="AB35" s="83"/>
      <c r="AC35" s="83"/>
      <c r="AD35" s="83"/>
      <c r="AE35" s="83"/>
      <c r="AF35" s="83"/>
      <c r="AG35" s="83"/>
    </row>
    <row r="36" spans="1:33" x14ac:dyDescent="0.25">
      <c r="A36" s="96"/>
      <c r="B36" s="96"/>
      <c r="C36" s="83"/>
      <c r="D36" s="84"/>
      <c r="E36" s="84"/>
      <c r="F36" s="84"/>
      <c r="G36" s="84"/>
      <c r="H36" s="83"/>
      <c r="I36" s="83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83"/>
      <c r="Z36" s="83"/>
      <c r="AA36" s="83"/>
      <c r="AB36" s="83"/>
      <c r="AC36" s="83"/>
      <c r="AD36" s="83"/>
      <c r="AE36" s="83"/>
      <c r="AF36" s="83"/>
      <c r="AG36" s="83"/>
    </row>
    <row r="37" spans="1:33" x14ac:dyDescent="0.25">
      <c r="A37" s="96"/>
      <c r="B37" s="96"/>
      <c r="C37" s="83"/>
      <c r="D37" s="84"/>
      <c r="E37" s="84"/>
      <c r="F37" s="84"/>
      <c r="G37" s="84"/>
      <c r="H37" s="83"/>
      <c r="I37" s="83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83"/>
      <c r="Z37" s="83"/>
      <c r="AA37" s="83"/>
      <c r="AB37" s="83"/>
      <c r="AC37" s="83"/>
      <c r="AD37" s="83"/>
      <c r="AE37" s="83"/>
      <c r="AF37" s="83"/>
      <c r="AG37" s="83"/>
    </row>
    <row r="38" spans="1:33" x14ac:dyDescent="0.25">
      <c r="A38" s="96"/>
      <c r="B38" s="96"/>
      <c r="C38" s="83"/>
      <c r="D38" s="84"/>
      <c r="E38" s="84"/>
      <c r="F38" s="84"/>
      <c r="G38" s="84"/>
      <c r="H38" s="83"/>
      <c r="I38" s="83"/>
      <c r="J38" s="120"/>
      <c r="K38" s="120"/>
      <c r="L38" s="120"/>
      <c r="M38" s="120"/>
      <c r="N38" s="120"/>
      <c r="O38" s="120"/>
      <c r="P38" s="120"/>
      <c r="Q38" s="120"/>
      <c r="R38" s="120"/>
      <c r="S38" s="120"/>
      <c r="T38" s="120"/>
      <c r="U38" s="96"/>
      <c r="V38" s="96"/>
      <c r="W38" s="96"/>
      <c r="X38" s="96"/>
      <c r="Y38" s="83"/>
      <c r="Z38" s="83"/>
      <c r="AA38" s="83"/>
      <c r="AB38" s="83"/>
      <c r="AC38" s="83"/>
      <c r="AD38" s="83"/>
      <c r="AE38" s="83"/>
      <c r="AF38" s="83"/>
      <c r="AG38" s="83"/>
    </row>
    <row r="39" spans="1:33" x14ac:dyDescent="0.25">
      <c r="A39" s="96"/>
      <c r="B39" s="96"/>
      <c r="C39" s="83"/>
      <c r="D39" s="84"/>
      <c r="E39" s="84"/>
      <c r="F39" s="84"/>
      <c r="G39" s="84"/>
      <c r="H39" s="83"/>
      <c r="I39" s="83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96"/>
      <c r="V39" s="96"/>
      <c r="W39" s="96"/>
      <c r="X39" s="96"/>
      <c r="Y39" s="83"/>
      <c r="Z39" s="83"/>
      <c r="AA39" s="83"/>
      <c r="AB39" s="83"/>
      <c r="AC39" s="83"/>
      <c r="AD39" s="83"/>
      <c r="AE39" s="83"/>
      <c r="AF39" s="83"/>
      <c r="AG39" s="83"/>
    </row>
    <row r="40" spans="1:33" x14ac:dyDescent="0.25">
      <c r="A40" s="120"/>
      <c r="B40" s="120"/>
      <c r="C40" s="120"/>
      <c r="D40" s="121"/>
      <c r="E40" s="121"/>
      <c r="F40" s="121"/>
      <c r="G40" s="121"/>
      <c r="H40" s="96"/>
      <c r="I40" s="96"/>
      <c r="J40" s="120"/>
      <c r="K40" s="120"/>
      <c r="L40" s="120"/>
      <c r="M40" s="120"/>
      <c r="N40" s="120"/>
      <c r="O40" s="120"/>
      <c r="P40" s="120"/>
      <c r="Q40" s="120"/>
      <c r="R40" s="120"/>
      <c r="S40" s="120"/>
      <c r="T40" s="120"/>
      <c r="U40" s="96"/>
      <c r="V40" s="96"/>
      <c r="W40" s="96"/>
      <c r="X40" s="96"/>
      <c r="Y40" s="96"/>
      <c r="Z40" s="83"/>
      <c r="AA40" s="83"/>
      <c r="AB40" s="83"/>
      <c r="AC40" s="83"/>
      <c r="AD40" s="83"/>
      <c r="AE40" s="83"/>
      <c r="AF40" s="83"/>
      <c r="AG40" s="83"/>
    </row>
    <row r="41" spans="1:33" x14ac:dyDescent="0.25">
      <c r="A41" s="120"/>
      <c r="B41" s="120"/>
      <c r="C41" s="120"/>
      <c r="D41" s="121"/>
      <c r="E41" s="121"/>
      <c r="F41" s="121"/>
      <c r="G41" s="121"/>
      <c r="H41" s="96"/>
      <c r="I41" s="96"/>
      <c r="J41" s="120"/>
      <c r="K41" s="120"/>
      <c r="L41" s="120"/>
      <c r="M41" s="120"/>
      <c r="N41" s="120"/>
      <c r="O41" s="125" t="s">
        <v>384</v>
      </c>
      <c r="P41" s="120"/>
      <c r="Q41" s="120"/>
      <c r="R41" s="120"/>
      <c r="S41" s="120"/>
      <c r="T41" s="120"/>
      <c r="U41" s="96"/>
      <c r="V41" s="96"/>
      <c r="W41" s="96"/>
      <c r="X41" s="96"/>
      <c r="Y41" s="96"/>
      <c r="Z41" s="83"/>
      <c r="AA41" s="83"/>
      <c r="AB41" s="83"/>
      <c r="AC41" s="83"/>
      <c r="AD41" s="83"/>
      <c r="AE41" s="83"/>
      <c r="AF41" s="83"/>
      <c r="AG41" s="83"/>
    </row>
    <row r="42" spans="1:33" x14ac:dyDescent="0.25">
      <c r="A42" s="120"/>
      <c r="B42" s="120"/>
      <c r="C42" s="120"/>
      <c r="D42" s="121"/>
      <c r="E42" s="121"/>
      <c r="F42" s="121"/>
      <c r="G42" s="121"/>
      <c r="H42" s="96"/>
      <c r="I42" s="96"/>
      <c r="J42" s="120"/>
      <c r="K42" s="126" t="s">
        <v>341</v>
      </c>
      <c r="L42" s="120" t="s">
        <v>370</v>
      </c>
      <c r="M42" s="120" t="str">
        <f>CONCATENATE(L42,L7)</f>
        <v>_</v>
      </c>
      <c r="N42" s="120"/>
      <c r="O42" s="125" t="s">
        <v>381</v>
      </c>
      <c r="P42" s="120"/>
      <c r="Q42" s="120"/>
      <c r="R42" s="120"/>
      <c r="S42" s="120"/>
      <c r="T42" s="120"/>
      <c r="U42" s="96"/>
      <c r="V42" s="96"/>
      <c r="W42" s="96"/>
      <c r="X42" s="96"/>
      <c r="Y42" s="96"/>
      <c r="Z42" s="83"/>
      <c r="AA42" s="83"/>
      <c r="AB42" s="83"/>
      <c r="AC42" s="83"/>
      <c r="AD42" s="83"/>
      <c r="AE42" s="83"/>
      <c r="AF42" s="83"/>
      <c r="AG42" s="83"/>
    </row>
    <row r="43" spans="1:33" x14ac:dyDescent="0.25">
      <c r="A43" s="120"/>
      <c r="B43" s="120"/>
      <c r="C43" s="120"/>
      <c r="D43" s="121"/>
      <c r="E43" s="121"/>
      <c r="F43" s="121"/>
      <c r="G43" s="121"/>
      <c r="H43" s="96"/>
      <c r="I43" s="96"/>
      <c r="J43" s="120"/>
      <c r="K43" s="127">
        <v>10</v>
      </c>
      <c r="L43" s="120"/>
      <c r="M43" s="120"/>
      <c r="N43" s="120"/>
      <c r="O43" s="125" t="s">
        <v>382</v>
      </c>
      <c r="P43" s="120"/>
      <c r="Q43" s="120"/>
      <c r="R43" s="120"/>
      <c r="S43" s="120"/>
      <c r="T43" s="120"/>
      <c r="U43" s="96"/>
      <c r="V43" s="96"/>
      <c r="W43" s="96"/>
      <c r="X43" s="96"/>
      <c r="Y43" s="96"/>
      <c r="Z43" s="83"/>
      <c r="AA43" s="83"/>
      <c r="AB43" s="83"/>
      <c r="AC43" s="83"/>
      <c r="AD43" s="83"/>
      <c r="AE43" s="83"/>
      <c r="AF43" s="83"/>
      <c r="AG43" s="83"/>
    </row>
    <row r="44" spans="1:33" x14ac:dyDescent="0.25">
      <c r="A44" s="120"/>
      <c r="B44" s="120"/>
      <c r="C44" s="120"/>
      <c r="D44" s="121"/>
      <c r="E44" s="121"/>
      <c r="F44" s="121"/>
      <c r="G44" s="121"/>
      <c r="H44" s="96"/>
      <c r="I44" s="96"/>
      <c r="J44" s="120"/>
      <c r="K44" s="127">
        <v>11</v>
      </c>
      <c r="L44" s="120"/>
      <c r="M44" s="120"/>
      <c r="N44" s="120"/>
      <c r="O44" s="125" t="s">
        <v>383</v>
      </c>
      <c r="P44" s="120"/>
      <c r="Q44" s="120"/>
      <c r="R44" s="120"/>
      <c r="S44" s="120"/>
      <c r="T44" s="120"/>
      <c r="U44" s="96"/>
      <c r="V44" s="96"/>
      <c r="W44" s="96"/>
      <c r="X44" s="96"/>
      <c r="Y44" s="96"/>
      <c r="Z44" s="83"/>
      <c r="AA44" s="83"/>
      <c r="AB44" s="83"/>
      <c r="AC44" s="83"/>
      <c r="AD44" s="83"/>
      <c r="AE44" s="83"/>
      <c r="AF44" s="83"/>
      <c r="AG44" s="83"/>
    </row>
    <row r="45" spans="1:33" x14ac:dyDescent="0.25">
      <c r="A45" s="120"/>
      <c r="B45" s="120"/>
      <c r="C45" s="120"/>
      <c r="D45" s="121"/>
      <c r="E45" s="121"/>
      <c r="F45" s="121"/>
      <c r="G45" s="121"/>
      <c r="H45" s="96"/>
      <c r="I45" s="96"/>
      <c r="J45" s="120"/>
      <c r="K45" s="127">
        <v>13</v>
      </c>
      <c r="L45" s="120"/>
      <c r="M45" s="120"/>
      <c r="N45" s="120"/>
      <c r="O45" s="120"/>
      <c r="P45" s="120"/>
      <c r="Q45" s="120"/>
      <c r="R45" s="120"/>
      <c r="S45" s="120"/>
      <c r="T45" s="120"/>
      <c r="U45" s="96"/>
      <c r="V45" s="96"/>
      <c r="W45" s="96"/>
      <c r="X45" s="96"/>
      <c r="Y45" s="96"/>
      <c r="Z45" s="83"/>
      <c r="AA45" s="83"/>
      <c r="AB45" s="83"/>
      <c r="AC45" s="83"/>
      <c r="AD45" s="83"/>
      <c r="AE45" s="83"/>
      <c r="AF45" s="83"/>
      <c r="AG45" s="83"/>
    </row>
    <row r="46" spans="1:33" x14ac:dyDescent="0.25">
      <c r="A46" s="120"/>
      <c r="B46" s="120"/>
      <c r="C46" s="120"/>
      <c r="D46" s="121"/>
      <c r="E46" s="121"/>
      <c r="F46" s="121"/>
      <c r="G46" s="121"/>
      <c r="H46" s="96"/>
      <c r="I46" s="96"/>
      <c r="J46" s="120"/>
      <c r="K46" s="127">
        <v>20</v>
      </c>
      <c r="L46" s="120"/>
      <c r="M46" s="120"/>
      <c r="N46" s="120"/>
      <c r="O46" s="120"/>
      <c r="P46" s="120"/>
      <c r="Q46" s="120"/>
      <c r="R46" s="120"/>
      <c r="S46" s="120"/>
      <c r="T46" s="120"/>
      <c r="U46" s="96"/>
      <c r="V46" s="96"/>
      <c r="W46" s="96"/>
      <c r="X46" s="96"/>
      <c r="Y46" s="96"/>
      <c r="Z46" s="83"/>
      <c r="AA46" s="83"/>
      <c r="AB46" s="83"/>
      <c r="AC46" s="83"/>
      <c r="AD46" s="83"/>
      <c r="AE46" s="83"/>
      <c r="AF46" s="83"/>
      <c r="AG46" s="83"/>
    </row>
    <row r="47" spans="1:33" x14ac:dyDescent="0.25">
      <c r="A47" s="120"/>
      <c r="B47" s="120"/>
      <c r="C47" s="120"/>
      <c r="D47" s="121"/>
      <c r="E47" s="121"/>
      <c r="F47" s="121"/>
      <c r="G47" s="121"/>
      <c r="H47" s="96"/>
      <c r="I47" s="96"/>
      <c r="J47" s="120"/>
      <c r="K47" s="127">
        <v>21</v>
      </c>
      <c r="L47" s="120"/>
      <c r="M47" s="120"/>
      <c r="N47" s="120"/>
      <c r="O47" s="120"/>
      <c r="P47" s="120"/>
      <c r="Q47" s="120"/>
      <c r="R47" s="120"/>
      <c r="S47" s="120"/>
      <c r="T47" s="120"/>
      <c r="U47" s="96"/>
      <c r="V47" s="96"/>
      <c r="W47" s="96"/>
      <c r="X47" s="96"/>
      <c r="Y47" s="96"/>
      <c r="Z47" s="83"/>
      <c r="AA47" s="83"/>
      <c r="AB47" s="83"/>
      <c r="AC47" s="83"/>
      <c r="AD47" s="83"/>
      <c r="AE47" s="83"/>
      <c r="AF47" s="83"/>
      <c r="AG47" s="83"/>
    </row>
    <row r="48" spans="1:33" x14ac:dyDescent="0.25">
      <c r="A48" s="120"/>
      <c r="B48" s="120"/>
      <c r="C48" s="120"/>
      <c r="D48" s="121"/>
      <c r="E48" s="121"/>
      <c r="F48" s="121"/>
      <c r="G48" s="121"/>
      <c r="H48" s="96"/>
      <c r="I48" s="96"/>
      <c r="J48" s="120"/>
      <c r="K48" s="127">
        <v>22</v>
      </c>
      <c r="L48" s="120"/>
      <c r="M48" s="120"/>
      <c r="N48" s="120"/>
      <c r="O48" s="120"/>
      <c r="P48" s="120"/>
      <c r="Q48" s="120"/>
      <c r="R48" s="120"/>
      <c r="S48" s="120"/>
      <c r="T48" s="120"/>
      <c r="U48" s="96"/>
      <c r="V48" s="96"/>
      <c r="W48" s="96"/>
      <c r="X48" s="96"/>
      <c r="Y48" s="96"/>
      <c r="Z48" s="83"/>
      <c r="AA48" s="83"/>
      <c r="AB48" s="83"/>
      <c r="AC48" s="83"/>
      <c r="AD48" s="83"/>
      <c r="AE48" s="83"/>
      <c r="AF48" s="83"/>
      <c r="AG48" s="83"/>
    </row>
    <row r="49" spans="1:33" x14ac:dyDescent="0.25">
      <c r="A49" s="120"/>
      <c r="B49" s="120"/>
      <c r="C49" s="120"/>
      <c r="D49" s="121"/>
      <c r="E49" s="121"/>
      <c r="F49" s="121"/>
      <c r="G49" s="121"/>
      <c r="H49" s="96"/>
      <c r="I49" s="96"/>
      <c r="J49" s="120"/>
      <c r="K49" s="127">
        <v>30</v>
      </c>
      <c r="L49" s="120"/>
      <c r="M49" s="120"/>
      <c r="N49" s="120"/>
      <c r="O49" s="120"/>
      <c r="P49" s="120"/>
      <c r="Q49" s="120"/>
      <c r="R49" s="120"/>
      <c r="S49" s="120"/>
      <c r="T49" s="120"/>
      <c r="U49" s="96"/>
      <c r="V49" s="96"/>
      <c r="W49" s="96"/>
      <c r="X49" s="96"/>
      <c r="Y49" s="96"/>
      <c r="Z49" s="83"/>
      <c r="AA49" s="83"/>
      <c r="AB49" s="83"/>
      <c r="AC49" s="83"/>
      <c r="AD49" s="83"/>
      <c r="AE49" s="83"/>
      <c r="AF49" s="83"/>
      <c r="AG49" s="83"/>
    </row>
    <row r="50" spans="1:33" x14ac:dyDescent="0.25">
      <c r="A50" s="120"/>
      <c r="B50" s="120"/>
      <c r="C50" s="120"/>
      <c r="D50" s="121"/>
      <c r="E50" s="121"/>
      <c r="F50" s="121"/>
      <c r="G50" s="121"/>
      <c r="H50" s="96"/>
      <c r="I50" s="96"/>
      <c r="J50" s="120"/>
      <c r="K50" s="127">
        <v>33</v>
      </c>
      <c r="L50" s="120"/>
      <c r="M50" s="120"/>
      <c r="N50" s="120"/>
      <c r="O50" s="120"/>
      <c r="P50" s="120"/>
      <c r="Q50" s="120"/>
      <c r="R50" s="120"/>
      <c r="S50" s="120"/>
      <c r="T50" s="120"/>
      <c r="U50" s="96"/>
      <c r="V50" s="96"/>
      <c r="W50" s="96"/>
      <c r="X50" s="96"/>
      <c r="Y50" s="96"/>
      <c r="Z50" s="83"/>
      <c r="AA50" s="83"/>
      <c r="AB50" s="83"/>
      <c r="AC50" s="83"/>
      <c r="AD50" s="83"/>
      <c r="AE50" s="83"/>
      <c r="AF50" s="83"/>
      <c r="AG50" s="83"/>
    </row>
    <row r="51" spans="1:33" x14ac:dyDescent="0.25">
      <c r="A51" s="120"/>
      <c r="B51" s="120"/>
      <c r="C51" s="120"/>
      <c r="D51" s="121"/>
      <c r="E51" s="121"/>
      <c r="F51" s="121"/>
      <c r="G51" s="121"/>
      <c r="H51" s="96"/>
      <c r="I51" s="96"/>
      <c r="J51" s="120"/>
      <c r="K51" s="126" t="s">
        <v>341</v>
      </c>
      <c r="L51" s="120"/>
      <c r="M51" s="120"/>
      <c r="N51" s="120"/>
      <c r="O51" s="120"/>
      <c r="P51" s="120"/>
      <c r="Q51" s="120"/>
      <c r="R51" s="120"/>
      <c r="S51" s="120"/>
      <c r="T51" s="120"/>
      <c r="U51" s="96"/>
      <c r="V51" s="96"/>
      <c r="W51" s="96"/>
      <c r="X51" s="96"/>
      <c r="Y51" s="96"/>
      <c r="Z51" s="83"/>
      <c r="AA51" s="83"/>
      <c r="AB51" s="83"/>
      <c r="AC51" s="83"/>
      <c r="AD51" s="83"/>
      <c r="AE51" s="83"/>
      <c r="AF51" s="83"/>
      <c r="AG51" s="83"/>
    </row>
    <row r="52" spans="1:33" x14ac:dyDescent="0.25">
      <c r="A52" s="120"/>
      <c r="B52" s="120"/>
      <c r="C52" s="120"/>
      <c r="D52" s="121"/>
      <c r="E52" s="121"/>
      <c r="F52" s="121"/>
      <c r="G52" s="121"/>
      <c r="H52" s="96"/>
      <c r="I52" s="96"/>
      <c r="J52" s="120"/>
      <c r="K52" s="120"/>
      <c r="L52" s="120"/>
      <c r="M52" s="120"/>
      <c r="N52" s="120"/>
      <c r="O52" s="120"/>
      <c r="P52" s="120"/>
      <c r="Q52" s="120"/>
      <c r="R52" s="120"/>
      <c r="S52" s="120"/>
      <c r="T52" s="120"/>
      <c r="U52" s="96"/>
      <c r="V52" s="96"/>
      <c r="W52" s="96"/>
      <c r="X52" s="96"/>
      <c r="Y52" s="96"/>
      <c r="Z52" s="83"/>
      <c r="AA52" s="83"/>
      <c r="AB52" s="83"/>
      <c r="AC52" s="83"/>
      <c r="AD52" s="83"/>
      <c r="AE52" s="83"/>
      <c r="AF52" s="83"/>
      <c r="AG52" s="83"/>
    </row>
    <row r="53" spans="1:33" x14ac:dyDescent="0.25">
      <c r="A53" s="120"/>
      <c r="B53" s="120"/>
      <c r="C53" s="120"/>
      <c r="D53" s="121"/>
      <c r="E53" s="121"/>
      <c r="F53" s="121"/>
      <c r="G53" s="121"/>
      <c r="H53" s="96"/>
      <c r="I53" s="96"/>
      <c r="J53" s="120"/>
      <c r="K53" s="120"/>
      <c r="L53" s="120"/>
      <c r="M53" s="120"/>
      <c r="N53" s="120"/>
      <c r="O53" s="120"/>
      <c r="P53" s="120"/>
      <c r="Q53" s="120"/>
      <c r="R53" s="120"/>
      <c r="S53" s="120"/>
      <c r="T53" s="120"/>
      <c r="U53" s="96"/>
      <c r="V53" s="96"/>
      <c r="W53" s="96"/>
      <c r="X53" s="96"/>
      <c r="Y53" s="96"/>
      <c r="Z53" s="83"/>
      <c r="AA53" s="83"/>
      <c r="AB53" s="83"/>
      <c r="AC53" s="83"/>
      <c r="AD53" s="83"/>
      <c r="AE53" s="83"/>
      <c r="AF53" s="83"/>
      <c r="AG53" s="83"/>
    </row>
    <row r="54" spans="1:33" x14ac:dyDescent="0.25">
      <c r="A54" s="120"/>
      <c r="B54" s="120"/>
      <c r="C54" s="120"/>
      <c r="D54" s="121"/>
      <c r="E54" s="121"/>
      <c r="F54" s="121"/>
      <c r="G54" s="121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83"/>
      <c r="AA54" s="83"/>
      <c r="AB54" s="83"/>
      <c r="AC54" s="83"/>
      <c r="AD54" s="83"/>
      <c r="AE54" s="83"/>
      <c r="AF54" s="83"/>
      <c r="AG54" s="83"/>
    </row>
    <row r="55" spans="1:33" x14ac:dyDescent="0.25">
      <c r="A55" s="120"/>
      <c r="B55" s="120"/>
      <c r="C55" s="120"/>
      <c r="D55" s="121"/>
      <c r="E55" s="121"/>
      <c r="F55" s="121"/>
      <c r="G55" s="121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83"/>
      <c r="AA55" s="83"/>
      <c r="AB55" s="83"/>
      <c r="AC55" s="83"/>
      <c r="AD55" s="83"/>
      <c r="AE55" s="83"/>
      <c r="AF55" s="83"/>
      <c r="AG55" s="83"/>
    </row>
    <row r="56" spans="1:33" x14ac:dyDescent="0.25">
      <c r="A56" s="120"/>
      <c r="B56" s="120"/>
      <c r="C56" s="120"/>
      <c r="D56" s="121"/>
      <c r="E56" s="121"/>
      <c r="F56" s="121"/>
      <c r="G56" s="121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83"/>
      <c r="AA56" s="83"/>
      <c r="AB56" s="83"/>
      <c r="AC56" s="83"/>
      <c r="AD56" s="83"/>
      <c r="AE56" s="83"/>
      <c r="AF56" s="83"/>
      <c r="AG56" s="83"/>
    </row>
  </sheetData>
  <sheetProtection password="C71A" sheet="1" objects="1" scenarios="1"/>
  <customSheetViews>
    <customSheetView guid="{11D08DB2-E31A-4B7D-96E3-15D146D9C90A}">
      <pageMargins left="0.7" right="0.7" top="0.75" bottom="0.75" header="0.3" footer="0.3"/>
      <pageSetup paperSize="9" orientation="portrait" r:id="rId1"/>
    </customSheetView>
    <customSheetView guid="{7D664F49-CBB3-4B83-A19B-05FCB4570C5D}">
      <pageMargins left="0.7" right="0.7" top="0.75" bottom="0.75" header="0.3" footer="0.3"/>
      <pageSetup paperSize="9" orientation="portrait" r:id="rId2"/>
    </customSheetView>
    <customSheetView guid="{20FA67BD-9BBC-4ED6-BBAA-373F6BCF607B}" scale="130">
      <selection activeCell="E11" sqref="E11"/>
      <pageMargins left="0.7" right="0.7" top="0.75" bottom="0.75" header="0.3" footer="0.3"/>
      <pageSetup paperSize="9" orientation="portrait" r:id="rId3"/>
    </customSheetView>
  </customSheetViews>
  <mergeCells count="26">
    <mergeCell ref="H15:I15"/>
    <mergeCell ref="C15:E15"/>
    <mergeCell ref="F8:G8"/>
    <mergeCell ref="F9:G9"/>
    <mergeCell ref="F10:G10"/>
    <mergeCell ref="F11:G11"/>
    <mergeCell ref="F12:G12"/>
    <mergeCell ref="F13:G13"/>
    <mergeCell ref="C8:E8"/>
    <mergeCell ref="C9:E9"/>
    <mergeCell ref="H8:I8"/>
    <mergeCell ref="H9:I9"/>
    <mergeCell ref="H10:I10"/>
    <mergeCell ref="H11:I11"/>
    <mergeCell ref="H12:I12"/>
    <mergeCell ref="C7:E7"/>
    <mergeCell ref="G14:I14"/>
    <mergeCell ref="C2:E2"/>
    <mergeCell ref="C3:E3"/>
    <mergeCell ref="C4:J4"/>
    <mergeCell ref="C14:E14"/>
    <mergeCell ref="C13:E13"/>
    <mergeCell ref="C12:E12"/>
    <mergeCell ref="C11:E11"/>
    <mergeCell ref="C10:E10"/>
    <mergeCell ref="H13:I13"/>
  </mergeCells>
  <dataValidations count="1">
    <dataValidation type="list" allowBlank="1" showInputMessage="1" showErrorMessage="1" sqref="P7">
      <formula1>$O$43</formula1>
    </dataValidation>
  </dataValidations>
  <pageMargins left="0.7" right="0.7" top="0.75" bottom="0.75" header="0.3" footer="0.3"/>
  <pageSetup paperSize="9" orientation="portrait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8" r:id="rId7" name="Drop Down 2">
              <controlPr defaultSize="0" print="0" autoLine="0" autoPict="0">
                <anchor moveWithCells="1">
                  <from>
                    <xdr:col>10</xdr:col>
                    <xdr:colOff>733425</xdr:colOff>
                    <xdr:row>6</xdr:row>
                    <xdr:rowOff>57150</xdr:rowOff>
                  </from>
                  <to>
                    <xdr:col>13</xdr:col>
                    <xdr:colOff>76200</xdr:colOff>
                    <xdr:row>6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8" name="Drop Down 3">
              <controlPr defaultSize="0" print="0" autoLine="0" autoPict="0">
                <anchor moveWithCells="1">
                  <from>
                    <xdr:col>13</xdr:col>
                    <xdr:colOff>76200</xdr:colOff>
                    <xdr:row>6</xdr:row>
                    <xdr:rowOff>57150</xdr:rowOff>
                  </from>
                  <to>
                    <xdr:col>14</xdr:col>
                    <xdr:colOff>0</xdr:colOff>
                    <xdr:row>6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/>
  </sheetViews>
  <sheetFormatPr defaultRowHeight="15" x14ac:dyDescent="0.25"/>
  <sheetData/>
  <customSheetViews>
    <customSheetView guid="{11D08DB2-E31A-4B7D-96E3-15D146D9C90A}" state="hidden" topLeftCell="A16">
      <pageMargins left="0.7" right="0.7" top="0.75" bottom="0.75" header="0.3" footer="0.3"/>
    </customSheetView>
    <customSheetView guid="{7D664F49-CBB3-4B83-A19B-05FCB4570C5D}" state="hidden" topLeftCell="A16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4"/>
  <dimension ref="A1:U34"/>
  <sheetViews>
    <sheetView zoomScale="120" zoomScaleNormal="120" workbookViewId="0">
      <selection activeCell="E7" sqref="E7"/>
    </sheetView>
  </sheetViews>
  <sheetFormatPr defaultRowHeight="14.25" x14ac:dyDescent="0.25"/>
  <cols>
    <col min="1" max="1" width="9.140625" style="85"/>
    <col min="2" max="2" width="8" style="85" customWidth="1"/>
    <col min="3" max="3" width="23.28515625" style="103" customWidth="1"/>
    <col min="4" max="4" width="15.85546875" style="103" customWidth="1"/>
    <col min="5" max="5" width="41.28515625" style="85" customWidth="1"/>
    <col min="6" max="6" width="8.85546875" style="85" customWidth="1"/>
    <col min="7" max="7" width="10" style="85" customWidth="1"/>
    <col min="8" max="8" width="5" style="85" customWidth="1"/>
    <col min="9" max="9" width="1.85546875" style="85" customWidth="1"/>
    <col min="10" max="10" width="6.42578125" style="85" customWidth="1"/>
    <col min="11" max="11" width="1.85546875" style="85" customWidth="1"/>
    <col min="12" max="12" width="6.140625" style="85" customWidth="1"/>
    <col min="13" max="16384" width="9.140625" style="85"/>
  </cols>
  <sheetData>
    <row r="1" spans="1:21" ht="45" customHeight="1" x14ac:dyDescent="0.25">
      <c r="A1" s="83"/>
      <c r="B1" s="83"/>
      <c r="C1" s="86" t="s">
        <v>342</v>
      </c>
      <c r="D1" s="86"/>
      <c r="E1" s="86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ht="32.25" customHeight="1" x14ac:dyDescent="0.25">
      <c r="A2" s="83"/>
      <c r="B2" s="83"/>
      <c r="C2" s="87" t="s">
        <v>356</v>
      </c>
      <c r="D2" s="87"/>
      <c r="E2" s="87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</row>
    <row r="3" spans="1:21" x14ac:dyDescent="0.25">
      <c r="A3" s="83"/>
      <c r="B3" s="83"/>
      <c r="C3" s="84"/>
      <c r="D3" s="88"/>
      <c r="E3" s="83"/>
      <c r="F3" s="83"/>
      <c r="G3" s="104"/>
      <c r="H3" s="83" t="s">
        <v>357</v>
      </c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pans="1:21" x14ac:dyDescent="0.25">
      <c r="A4" s="83"/>
      <c r="B4" s="83"/>
      <c r="C4" s="84"/>
      <c r="D4" s="84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</row>
    <row r="5" spans="1:21" x14ac:dyDescent="0.25">
      <c r="A5" s="83"/>
      <c r="B5" s="83"/>
      <c r="C5" s="89"/>
      <c r="D5" s="84"/>
      <c r="E5" s="83"/>
      <c r="F5" s="83"/>
      <c r="G5" s="90" t="s">
        <v>344</v>
      </c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1" ht="27.75" customHeight="1" x14ac:dyDescent="0.25">
      <c r="A6" s="83"/>
      <c r="B6" s="83"/>
      <c r="C6" s="91" t="s">
        <v>77</v>
      </c>
      <c r="D6" s="92"/>
      <c r="E6" s="93"/>
      <c r="F6" s="83"/>
      <c r="G6" s="91" t="s">
        <v>358</v>
      </c>
      <c r="H6" s="106">
        <v>10</v>
      </c>
      <c r="I6" s="91" t="s">
        <v>30</v>
      </c>
      <c r="J6" s="106">
        <v>10</v>
      </c>
      <c r="K6" s="93" t="s">
        <v>30</v>
      </c>
      <c r="L6" s="93">
        <v>10</v>
      </c>
      <c r="M6" s="95"/>
      <c r="N6" s="95"/>
      <c r="O6" s="83"/>
      <c r="P6" s="83"/>
      <c r="Q6" s="83"/>
      <c r="R6" s="83"/>
      <c r="S6" s="83"/>
      <c r="T6" s="83"/>
      <c r="U6" s="83"/>
    </row>
    <row r="7" spans="1:21" ht="28.5" customHeight="1" x14ac:dyDescent="0.25">
      <c r="A7" s="83"/>
      <c r="B7" s="96"/>
      <c r="C7" s="97" t="s">
        <v>218</v>
      </c>
      <c r="D7" s="97" t="s">
        <v>16</v>
      </c>
      <c r="E7" s="98">
        <f>_!G239</f>
        <v>16</v>
      </c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8" spans="1:21" ht="28.5" customHeight="1" x14ac:dyDescent="0.25">
      <c r="A8" s="83"/>
      <c r="B8" s="96"/>
      <c r="C8" s="99" t="s">
        <v>224</v>
      </c>
      <c r="D8" s="99" t="s">
        <v>345</v>
      </c>
      <c r="E8" s="100">
        <f>_!L239</f>
        <v>0</v>
      </c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</row>
    <row r="9" spans="1:21" ht="28.5" customHeight="1" x14ac:dyDescent="0.25">
      <c r="A9" s="83"/>
      <c r="B9" s="96"/>
      <c r="C9" s="99" t="s">
        <v>222</v>
      </c>
      <c r="D9" s="99" t="s">
        <v>7</v>
      </c>
      <c r="E9" s="100">
        <f>_!H239</f>
        <v>0</v>
      </c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</row>
    <row r="10" spans="1:21" ht="28.5" customHeight="1" x14ac:dyDescent="0.25">
      <c r="A10" s="83"/>
      <c r="B10" s="96"/>
      <c r="C10" s="99" t="s">
        <v>223</v>
      </c>
      <c r="D10" s="99" t="s">
        <v>346</v>
      </c>
      <c r="E10" s="100">
        <f>_!I239</f>
        <v>8</v>
      </c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</row>
    <row r="11" spans="1:21" ht="28.5" customHeight="1" x14ac:dyDescent="0.25">
      <c r="A11" s="83"/>
      <c r="B11" s="96"/>
      <c r="C11" s="99" t="s">
        <v>223</v>
      </c>
      <c r="D11" s="99" t="s">
        <v>347</v>
      </c>
      <c r="E11" s="100">
        <f>_!K239</f>
        <v>0</v>
      </c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</row>
    <row r="12" spans="1:21" ht="28.5" customHeight="1" x14ac:dyDescent="0.25">
      <c r="A12" s="83"/>
      <c r="B12" s="96"/>
      <c r="C12" s="99" t="s">
        <v>223</v>
      </c>
      <c r="D12" s="99" t="s">
        <v>348</v>
      </c>
      <c r="E12" s="100">
        <f>_!J239</f>
        <v>0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</row>
    <row r="13" spans="1:21" ht="28.5" customHeight="1" x14ac:dyDescent="0.25">
      <c r="A13" s="83"/>
      <c r="B13" s="96"/>
      <c r="C13" s="101"/>
      <c r="D13" s="101"/>
      <c r="E13" s="94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</row>
    <row r="14" spans="1:21" ht="35.1" customHeight="1" x14ac:dyDescent="0.25">
      <c r="A14" s="83"/>
      <c r="B14" s="83"/>
      <c r="C14" s="91" t="s">
        <v>350</v>
      </c>
      <c r="D14" s="91"/>
      <c r="E14" s="102">
        <f>_!AF218</f>
        <v>154.56841638699998</v>
      </c>
      <c r="F14" s="83"/>
      <c r="G14" s="96"/>
      <c r="H14" s="96"/>
      <c r="I14" s="96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</row>
    <row r="15" spans="1:21" x14ac:dyDescent="0.25">
      <c r="A15" s="83"/>
      <c r="B15" s="83"/>
      <c r="C15" s="84"/>
      <c r="D15" s="84"/>
      <c r="E15" s="83"/>
      <c r="F15" s="83"/>
      <c r="G15" s="105"/>
      <c r="H15" s="105"/>
      <c r="I15" s="105"/>
      <c r="J15" s="105"/>
      <c r="K15" s="105"/>
      <c r="L15" s="105"/>
      <c r="M15" s="105"/>
      <c r="N15" s="105"/>
      <c r="O15" s="83"/>
      <c r="P15" s="83"/>
      <c r="Q15" s="83"/>
      <c r="R15" s="83"/>
      <c r="S15" s="83"/>
      <c r="T15" s="83"/>
      <c r="U15" s="83"/>
    </row>
    <row r="16" spans="1:21" x14ac:dyDescent="0.25">
      <c r="A16" s="83"/>
      <c r="B16" s="83"/>
      <c r="C16" s="84"/>
      <c r="D16" s="84"/>
      <c r="E16" s="83"/>
      <c r="F16" s="83"/>
      <c r="G16" s="96"/>
      <c r="H16" s="96"/>
      <c r="I16" s="96"/>
      <c r="J16" s="96"/>
      <c r="K16" s="96"/>
      <c r="L16" s="96"/>
      <c r="M16" s="96"/>
      <c r="N16" s="96"/>
      <c r="O16" s="83"/>
      <c r="P16" s="83"/>
      <c r="Q16" s="83"/>
      <c r="R16" s="83"/>
      <c r="S16" s="83"/>
      <c r="T16" s="83"/>
      <c r="U16" s="83"/>
    </row>
    <row r="17" spans="1:21" x14ac:dyDescent="0.25">
      <c r="A17" s="83"/>
      <c r="B17" s="83"/>
      <c r="C17" s="84"/>
      <c r="D17" s="84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</row>
    <row r="18" spans="1:21" x14ac:dyDescent="0.25">
      <c r="A18" s="83"/>
      <c r="B18" s="83"/>
      <c r="C18" s="84"/>
      <c r="D18" s="84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</row>
    <row r="19" spans="1:21" x14ac:dyDescent="0.25">
      <c r="A19" s="83"/>
      <c r="B19" s="83"/>
      <c r="C19" s="84"/>
      <c r="D19" s="84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</row>
    <row r="20" spans="1:21" x14ac:dyDescent="0.25">
      <c r="A20" s="83"/>
      <c r="B20" s="83"/>
      <c r="C20" s="84"/>
      <c r="D20" s="84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</row>
    <row r="21" spans="1:21" x14ac:dyDescent="0.25">
      <c r="A21" s="83"/>
      <c r="B21" s="83"/>
      <c r="C21" s="84"/>
      <c r="D21" s="84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</row>
    <row r="22" spans="1:21" x14ac:dyDescent="0.25">
      <c r="A22" s="83"/>
      <c r="B22" s="83"/>
      <c r="C22" s="84"/>
      <c r="D22" s="84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</row>
    <row r="23" spans="1:21" x14ac:dyDescent="0.25">
      <c r="A23" s="83"/>
      <c r="B23" s="83"/>
      <c r="C23" s="84"/>
      <c r="D23" s="84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</row>
    <row r="24" spans="1:21" x14ac:dyDescent="0.25">
      <c r="A24" s="83"/>
      <c r="B24" s="83"/>
      <c r="C24" s="84"/>
      <c r="D24" s="84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</row>
    <row r="25" spans="1:21" x14ac:dyDescent="0.25">
      <c r="A25" s="83"/>
      <c r="B25" s="83"/>
      <c r="C25" s="84"/>
      <c r="D25" s="84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</row>
    <row r="26" spans="1:21" x14ac:dyDescent="0.25">
      <c r="A26" s="83"/>
      <c r="B26" s="83"/>
      <c r="C26" s="84"/>
      <c r="D26" s="84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</row>
    <row r="27" spans="1:21" x14ac:dyDescent="0.25">
      <c r="A27" s="83"/>
      <c r="B27" s="83"/>
      <c r="C27" s="84"/>
      <c r="D27" s="84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</row>
    <row r="28" spans="1:21" x14ac:dyDescent="0.25">
      <c r="A28" s="83"/>
      <c r="B28" s="83"/>
      <c r="C28" s="84"/>
      <c r="D28" s="84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</row>
    <row r="29" spans="1:21" x14ac:dyDescent="0.25">
      <c r="A29" s="83"/>
      <c r="B29" s="83"/>
      <c r="C29" s="84"/>
      <c r="D29" s="84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</row>
    <row r="30" spans="1:21" x14ac:dyDescent="0.25">
      <c r="A30" s="83"/>
      <c r="B30" s="83"/>
      <c r="C30" s="84"/>
      <c r="D30" s="84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</row>
    <row r="31" spans="1:21" x14ac:dyDescent="0.25">
      <c r="A31" s="83"/>
      <c r="B31" s="83"/>
      <c r="C31" s="84"/>
      <c r="D31" s="84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</row>
    <row r="32" spans="1:21" x14ac:dyDescent="0.25">
      <c r="A32" s="83"/>
      <c r="B32" s="83"/>
      <c r="C32" s="84"/>
      <c r="D32" s="84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</row>
    <row r="33" spans="1:21" x14ac:dyDescent="0.25">
      <c r="A33" s="83"/>
      <c r="B33" s="83"/>
      <c r="C33" s="84"/>
      <c r="D33" s="84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</row>
    <row r="34" spans="1:21" x14ac:dyDescent="0.25">
      <c r="A34" s="83"/>
      <c r="B34" s="83"/>
      <c r="C34" s="84"/>
      <c r="D34" s="84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</row>
  </sheetData>
  <sheetProtection password="C71A" sheet="1"/>
  <customSheetViews>
    <customSheetView guid="{11D08DB2-E31A-4B7D-96E3-15D146D9C90A}" scale="120" state="hidden">
      <selection activeCell="E7" sqref="E7"/>
      <pageMargins left="0.7" right="0.7" top="0.75" bottom="0.75" header="0.3" footer="0.3"/>
      <pageSetup paperSize="9" orientation="portrait" r:id="rId1"/>
    </customSheetView>
    <customSheetView guid="{7D664F49-CBB3-4B83-A19B-05FCB4570C5D}" scale="120" state="hidden">
      <selection activeCell="E7" sqref="E7"/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714" r:id="rId6" name="Drop Down 18">
              <controlPr defaultSize="0" print="0" autoLine="0" autoPict="0">
                <anchor moveWithCells="1">
                  <from>
                    <xdr:col>6</xdr:col>
                    <xdr:colOff>647700</xdr:colOff>
                    <xdr:row>5</xdr:row>
                    <xdr:rowOff>76200</xdr:rowOff>
                  </from>
                  <to>
                    <xdr:col>8</xdr:col>
                    <xdr:colOff>95250</xdr:colOff>
                    <xdr:row>5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715" r:id="rId7" name="Drop Down 19">
              <controlPr defaultSize="0" autoLine="0" autoPict="0">
                <anchor moveWithCells="1">
                  <from>
                    <xdr:col>8</xdr:col>
                    <xdr:colOff>95250</xdr:colOff>
                    <xdr:row>5</xdr:row>
                    <xdr:rowOff>76200</xdr:rowOff>
                  </from>
                  <to>
                    <xdr:col>9</xdr:col>
                    <xdr:colOff>419100</xdr:colOff>
                    <xdr:row>5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6"/>
  <dimension ref="A1:U34"/>
  <sheetViews>
    <sheetView zoomScaleNormal="100" workbookViewId="0">
      <selection activeCell="E14" sqref="E14"/>
    </sheetView>
  </sheetViews>
  <sheetFormatPr defaultRowHeight="14.25" x14ac:dyDescent="0.25"/>
  <cols>
    <col min="1" max="1" width="9.140625" style="85"/>
    <col min="2" max="2" width="8" style="85" customWidth="1"/>
    <col min="3" max="3" width="23.28515625" style="103" customWidth="1"/>
    <col min="4" max="4" width="15.85546875" style="103" customWidth="1"/>
    <col min="5" max="5" width="41.28515625" style="85" customWidth="1"/>
    <col min="6" max="6" width="8.85546875" style="85" customWidth="1"/>
    <col min="7" max="7" width="10" style="85" customWidth="1"/>
    <col min="8" max="8" width="5" style="85" customWidth="1"/>
    <col min="9" max="9" width="1.85546875" style="85" customWidth="1"/>
    <col min="10" max="10" width="6.42578125" style="85" customWidth="1"/>
    <col min="11" max="11" width="1.85546875" style="85" customWidth="1"/>
    <col min="12" max="12" width="6.140625" style="85" customWidth="1"/>
    <col min="13" max="16384" width="9.140625" style="85"/>
  </cols>
  <sheetData>
    <row r="1" spans="1:21" ht="45" customHeight="1" x14ac:dyDescent="0.25">
      <c r="A1" s="83"/>
      <c r="B1" s="83"/>
      <c r="C1" s="86" t="s">
        <v>342</v>
      </c>
      <c r="D1" s="86"/>
      <c r="E1" s="86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</row>
    <row r="2" spans="1:21" ht="32.25" customHeight="1" x14ac:dyDescent="0.25">
      <c r="A2" s="83"/>
      <c r="B2" s="83"/>
      <c r="C2" s="87" t="s">
        <v>359</v>
      </c>
      <c r="D2" s="87"/>
      <c r="E2" s="87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</row>
    <row r="3" spans="1:21" x14ac:dyDescent="0.25">
      <c r="A3" s="83"/>
      <c r="B3" s="83"/>
      <c r="C3" s="84"/>
      <c r="D3" s="88"/>
      <c r="E3" s="83"/>
      <c r="F3" s="83"/>
      <c r="G3" s="104"/>
      <c r="H3" s="83" t="s">
        <v>357</v>
      </c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</row>
    <row r="4" spans="1:21" x14ac:dyDescent="0.25">
      <c r="A4" s="83"/>
      <c r="B4" s="83"/>
      <c r="C4" s="84"/>
      <c r="D4" s="84"/>
      <c r="E4" s="83"/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</row>
    <row r="5" spans="1:21" x14ac:dyDescent="0.25">
      <c r="A5" s="83"/>
      <c r="B5" s="83"/>
      <c r="C5" s="89"/>
      <c r="D5" s="84"/>
      <c r="E5" s="83"/>
      <c r="F5" s="83"/>
      <c r="G5" s="90" t="s">
        <v>344</v>
      </c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</row>
    <row r="6" spans="1:21" ht="27.75" customHeight="1" x14ac:dyDescent="0.25">
      <c r="A6" s="83"/>
      <c r="B6" s="83"/>
      <c r="C6" s="91" t="s">
        <v>77</v>
      </c>
      <c r="D6" s="92"/>
      <c r="E6" s="93"/>
      <c r="F6" s="83"/>
      <c r="G6" s="91" t="s">
        <v>360</v>
      </c>
      <c r="H6" s="106">
        <v>10</v>
      </c>
      <c r="I6" s="91" t="s">
        <v>30</v>
      </c>
      <c r="J6" s="106" t="s">
        <v>369</v>
      </c>
      <c r="K6" s="93" t="s">
        <v>30</v>
      </c>
      <c r="L6" s="91">
        <v>4</v>
      </c>
      <c r="M6" s="95"/>
      <c r="N6" s="95"/>
      <c r="O6" s="83"/>
      <c r="P6" s="83"/>
      <c r="Q6" s="83"/>
      <c r="R6" s="83"/>
      <c r="S6" s="83"/>
      <c r="T6" s="83"/>
      <c r="U6" s="83"/>
    </row>
    <row r="7" spans="1:21" ht="28.5" customHeight="1" x14ac:dyDescent="0.25">
      <c r="A7" s="83"/>
      <c r="B7" s="96"/>
      <c r="C7" s="97" t="s">
        <v>218</v>
      </c>
      <c r="D7" s="97" t="s">
        <v>16</v>
      </c>
      <c r="E7" s="98">
        <f>_!G272</f>
        <v>8</v>
      </c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</row>
    <row r="8" spans="1:21" ht="28.5" customHeight="1" x14ac:dyDescent="0.25">
      <c r="A8" s="83"/>
      <c r="B8" s="96"/>
      <c r="C8" s="99" t="s">
        <v>224</v>
      </c>
      <c r="D8" s="99" t="s">
        <v>345</v>
      </c>
      <c r="E8" s="100">
        <f>_!L272</f>
        <v>0</v>
      </c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</row>
    <row r="9" spans="1:21" ht="28.5" customHeight="1" x14ac:dyDescent="0.25">
      <c r="A9" s="83"/>
      <c r="B9" s="96"/>
      <c r="C9" s="99" t="s">
        <v>222</v>
      </c>
      <c r="D9" s="99" t="s">
        <v>7</v>
      </c>
      <c r="E9" s="100">
        <f>_!H272</f>
        <v>0</v>
      </c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</row>
    <row r="10" spans="1:21" ht="28.5" customHeight="1" x14ac:dyDescent="0.25">
      <c r="A10" s="83"/>
      <c r="B10" s="96"/>
      <c r="C10" s="99" t="s">
        <v>223</v>
      </c>
      <c r="D10" s="99" t="s">
        <v>346</v>
      </c>
      <c r="E10" s="100">
        <f>_!I272</f>
        <v>4</v>
      </c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</row>
    <row r="11" spans="1:21" ht="28.5" customHeight="1" x14ac:dyDescent="0.25">
      <c r="A11" s="83"/>
      <c r="B11" s="96"/>
      <c r="C11" s="99" t="s">
        <v>223</v>
      </c>
      <c r="D11" s="99" t="s">
        <v>347</v>
      </c>
      <c r="E11" s="100">
        <f>_!K272</f>
        <v>0</v>
      </c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</row>
    <row r="12" spans="1:21" ht="28.5" customHeight="1" x14ac:dyDescent="0.25">
      <c r="A12" s="83"/>
      <c r="B12" s="96"/>
      <c r="C12" s="99" t="s">
        <v>223</v>
      </c>
      <c r="D12" s="99" t="s">
        <v>348</v>
      </c>
      <c r="E12" s="100">
        <f>_!J272</f>
        <v>0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</row>
    <row r="13" spans="1:21" ht="28.5" customHeight="1" x14ac:dyDescent="0.25">
      <c r="A13" s="83"/>
      <c r="B13" s="96"/>
      <c r="C13" s="101"/>
      <c r="D13" s="101"/>
      <c r="E13" s="94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</row>
    <row r="14" spans="1:21" ht="35.1" customHeight="1" x14ac:dyDescent="0.25">
      <c r="A14" s="83"/>
      <c r="B14" s="83"/>
      <c r="C14" s="91" t="s">
        <v>350</v>
      </c>
      <c r="D14" s="91"/>
      <c r="E14" s="102">
        <f>_!AF251</f>
        <v>85.561481801249997</v>
      </c>
      <c r="F14" s="83"/>
      <c r="G14" s="96"/>
      <c r="H14" s="96"/>
      <c r="I14" s="96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</row>
    <row r="15" spans="1:21" x14ac:dyDescent="0.25">
      <c r="A15" s="83"/>
      <c r="B15" s="83"/>
      <c r="C15" s="84"/>
      <c r="D15" s="84"/>
      <c r="E15" s="83"/>
      <c r="F15" s="83"/>
      <c r="G15" s="105"/>
      <c r="H15" s="105"/>
      <c r="I15" s="105"/>
      <c r="J15" s="105"/>
      <c r="K15" s="105"/>
      <c r="L15" s="105"/>
      <c r="M15" s="105"/>
      <c r="N15" s="105"/>
      <c r="O15" s="83"/>
      <c r="P15" s="83"/>
      <c r="Q15" s="83"/>
      <c r="R15" s="83"/>
      <c r="S15" s="83"/>
      <c r="T15" s="83"/>
      <c r="U15" s="83"/>
    </row>
    <row r="16" spans="1:21" x14ac:dyDescent="0.25">
      <c r="A16" s="83"/>
      <c r="B16" s="83"/>
      <c r="C16" s="84"/>
      <c r="D16" s="84"/>
      <c r="E16" s="83"/>
      <c r="F16" s="83"/>
      <c r="G16" s="96"/>
      <c r="H16" s="96"/>
      <c r="I16" s="96"/>
      <c r="J16" s="96"/>
      <c r="K16" s="96"/>
      <c r="L16" s="96"/>
      <c r="M16" s="96"/>
      <c r="N16" s="96"/>
      <c r="O16" s="83"/>
      <c r="P16" s="83"/>
      <c r="Q16" s="83"/>
      <c r="R16" s="83"/>
      <c r="S16" s="83"/>
      <c r="T16" s="83"/>
      <c r="U16" s="83"/>
    </row>
    <row r="17" spans="1:21" x14ac:dyDescent="0.25">
      <c r="A17" s="83"/>
      <c r="B17" s="83"/>
      <c r="C17" s="84"/>
      <c r="D17" s="84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</row>
    <row r="18" spans="1:21" x14ac:dyDescent="0.25">
      <c r="A18" s="83"/>
      <c r="B18" s="83"/>
      <c r="C18" s="84"/>
      <c r="D18" s="84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</row>
    <row r="19" spans="1:21" x14ac:dyDescent="0.25">
      <c r="A19" s="83"/>
      <c r="B19" s="83"/>
      <c r="C19" s="84"/>
      <c r="D19" s="84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</row>
    <row r="20" spans="1:21" x14ac:dyDescent="0.25">
      <c r="A20" s="83"/>
      <c r="B20" s="83"/>
      <c r="C20" s="84"/>
      <c r="D20" s="84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</row>
    <row r="21" spans="1:21" x14ac:dyDescent="0.25">
      <c r="A21" s="83"/>
      <c r="B21" s="83"/>
      <c r="C21" s="84"/>
      <c r="D21" s="84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</row>
    <row r="22" spans="1:21" x14ac:dyDescent="0.25">
      <c r="A22" s="83"/>
      <c r="B22" s="83"/>
      <c r="C22" s="84"/>
      <c r="D22" s="84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</row>
    <row r="23" spans="1:21" x14ac:dyDescent="0.25">
      <c r="A23" s="83"/>
      <c r="B23" s="83"/>
      <c r="C23" s="84"/>
      <c r="D23" s="84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</row>
    <row r="24" spans="1:21" x14ac:dyDescent="0.25">
      <c r="A24" s="83"/>
      <c r="B24" s="83"/>
      <c r="C24" s="84"/>
      <c r="D24" s="84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</row>
    <row r="25" spans="1:21" x14ac:dyDescent="0.25">
      <c r="A25" s="83"/>
      <c r="B25" s="83"/>
      <c r="C25" s="84"/>
      <c r="D25" s="84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</row>
    <row r="26" spans="1:21" x14ac:dyDescent="0.25">
      <c r="A26" s="83"/>
      <c r="B26" s="83"/>
      <c r="C26" s="84"/>
      <c r="D26" s="84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</row>
    <row r="27" spans="1:21" x14ac:dyDescent="0.25">
      <c r="A27" s="83"/>
      <c r="B27" s="83"/>
      <c r="C27" s="84"/>
      <c r="D27" s="84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</row>
    <row r="28" spans="1:21" x14ac:dyDescent="0.25">
      <c r="A28" s="83"/>
      <c r="B28" s="83"/>
      <c r="C28" s="84"/>
      <c r="D28" s="84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</row>
    <row r="29" spans="1:21" x14ac:dyDescent="0.25">
      <c r="A29" s="83"/>
      <c r="B29" s="83"/>
      <c r="C29" s="84"/>
      <c r="D29" s="84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</row>
    <row r="30" spans="1:21" x14ac:dyDescent="0.25">
      <c r="A30" s="83"/>
      <c r="B30" s="83"/>
      <c r="C30" s="84"/>
      <c r="D30" s="84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</row>
    <row r="31" spans="1:21" x14ac:dyDescent="0.25">
      <c r="A31" s="83"/>
      <c r="B31" s="83"/>
      <c r="C31" s="84"/>
      <c r="D31" s="84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</row>
    <row r="32" spans="1:21" x14ac:dyDescent="0.25">
      <c r="A32" s="83"/>
      <c r="B32" s="83"/>
      <c r="C32" s="84"/>
      <c r="D32" s="84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</row>
    <row r="33" spans="1:21" x14ac:dyDescent="0.25">
      <c r="A33" s="83"/>
      <c r="B33" s="83"/>
      <c r="C33" s="84"/>
      <c r="D33" s="84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</row>
    <row r="34" spans="1:21" x14ac:dyDescent="0.25">
      <c r="A34" s="83"/>
      <c r="B34" s="83"/>
      <c r="C34" s="84"/>
      <c r="D34" s="84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</row>
  </sheetData>
  <sheetProtection password="C71A" sheet="1" objects="1" scenarios="1"/>
  <customSheetViews>
    <customSheetView guid="{11D08DB2-E31A-4B7D-96E3-15D146D9C90A}">
      <pageMargins left="0.7" right="0.7" top="0.75" bottom="0.75" header="0.3" footer="0.3"/>
      <pageSetup paperSize="9" orientation="portrait" r:id="rId1"/>
    </customSheetView>
    <customSheetView guid="{7D664F49-CBB3-4B83-A19B-05FCB4570C5D}">
      <pageMargins left="0.7" right="0.7" top="0.75" bottom="0.75" header="0.3" footer="0.3"/>
      <pageSetup paperSize="9" orientation="portrait" r:id="rId2"/>
    </customSheetView>
  </customSheetViews>
  <pageMargins left="0.7" right="0.7" top="0.75" bottom="0.75" header="0.3" footer="0.3"/>
  <pageSetup paperSize="9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2769" r:id="rId6" name="Drop Down 1">
              <controlPr defaultSize="0" print="0" autoLine="0" autoPict="0">
                <anchor moveWithCells="1">
                  <from>
                    <xdr:col>6</xdr:col>
                    <xdr:colOff>647700</xdr:colOff>
                    <xdr:row>5</xdr:row>
                    <xdr:rowOff>76200</xdr:rowOff>
                  </from>
                  <to>
                    <xdr:col>8</xdr:col>
                    <xdr:colOff>95250</xdr:colOff>
                    <xdr:row>5</xdr:row>
                    <xdr:rowOff>276225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9"/>
  </sheetPr>
  <dimension ref="A1:H594"/>
  <sheetViews>
    <sheetView workbookViewId="0">
      <selection activeCell="H20" sqref="H20:H22"/>
    </sheetView>
  </sheetViews>
  <sheetFormatPr defaultRowHeight="15" x14ac:dyDescent="0.25"/>
  <cols>
    <col min="1" max="16384" width="9.140625" style="25"/>
  </cols>
  <sheetData>
    <row r="1" spans="1:8" ht="12.75" customHeight="1" x14ac:dyDescent="0.25"/>
    <row r="2" spans="1:8" ht="12.75" customHeight="1" x14ac:dyDescent="0.25"/>
    <row r="3" spans="1:8" ht="12.75" customHeight="1" x14ac:dyDescent="0.25"/>
    <row r="4" spans="1:8" ht="12.75" customHeight="1" x14ac:dyDescent="0.25"/>
    <row r="5" spans="1:8" ht="12.75" customHeight="1" x14ac:dyDescent="0.25"/>
    <row r="6" spans="1:8" ht="12.75" customHeight="1" x14ac:dyDescent="0.25"/>
    <row r="7" spans="1:8" ht="12.75" customHeight="1" x14ac:dyDescent="0.25"/>
    <row r="8" spans="1:8" ht="12.75" customHeight="1" x14ac:dyDescent="0.25"/>
    <row r="9" spans="1:8" ht="12.75" customHeight="1" x14ac:dyDescent="0.25"/>
    <row r="10" spans="1:8" ht="12.75" customHeight="1" x14ac:dyDescent="0.25"/>
    <row r="11" spans="1:8" ht="12.75" customHeight="1" x14ac:dyDescent="0.25"/>
    <row r="12" spans="1:8" ht="12.75" customHeight="1" x14ac:dyDescent="0.25"/>
    <row r="13" spans="1:8" ht="12.75" customHeight="1" x14ac:dyDescent="0.25"/>
    <row r="14" spans="1:8" ht="12.75" customHeight="1" x14ac:dyDescent="0.25"/>
    <row r="15" spans="1:8" ht="12.75" customHeight="1" x14ac:dyDescent="0.25">
      <c r="A15" s="33" t="s">
        <v>12</v>
      </c>
      <c r="B15" s="32"/>
      <c r="C15" s="32"/>
      <c r="D15" s="242" t="s">
        <v>282</v>
      </c>
      <c r="E15" s="243"/>
      <c r="F15" s="243"/>
      <c r="G15" s="243"/>
      <c r="H15" s="243"/>
    </row>
    <row r="16" spans="1:8" ht="12.75" customHeight="1" x14ac:dyDescent="0.25">
      <c r="A16" s="215" t="s">
        <v>387</v>
      </c>
      <c r="B16" s="216"/>
      <c r="C16" s="217"/>
      <c r="D16" s="224" t="s">
        <v>247</v>
      </c>
      <c r="E16" s="225"/>
      <c r="F16" s="225"/>
      <c r="G16" s="226"/>
      <c r="H16" s="237">
        <f>_!D12</f>
        <v>466.32</v>
      </c>
    </row>
    <row r="17" spans="1:8" ht="12.75" customHeight="1" x14ac:dyDescent="0.25">
      <c r="A17" s="218"/>
      <c r="B17" s="219"/>
      <c r="C17" s="220"/>
      <c r="D17" s="227"/>
      <c r="E17" s="228"/>
      <c r="F17" s="228"/>
      <c r="G17" s="229"/>
      <c r="H17" s="238"/>
    </row>
    <row r="18" spans="1:8" ht="12.75" customHeight="1" x14ac:dyDescent="0.25">
      <c r="A18" s="218"/>
      <c r="B18" s="219"/>
      <c r="C18" s="220"/>
      <c r="D18" s="227"/>
      <c r="E18" s="228"/>
      <c r="F18" s="228"/>
      <c r="G18" s="229"/>
      <c r="H18" s="238"/>
    </row>
    <row r="19" spans="1:8" ht="12.75" customHeight="1" x14ac:dyDescent="0.25">
      <c r="A19" s="218"/>
      <c r="B19" s="219"/>
      <c r="C19" s="220"/>
      <c r="D19" s="227"/>
      <c r="E19" s="228"/>
      <c r="F19" s="228"/>
      <c r="G19" s="229"/>
      <c r="H19" s="238"/>
    </row>
    <row r="20" spans="1:8" ht="12.75" customHeight="1" x14ac:dyDescent="0.25">
      <c r="A20" s="215" t="s">
        <v>388</v>
      </c>
      <c r="B20" s="216"/>
      <c r="C20" s="217"/>
      <c r="D20" s="224" t="s">
        <v>248</v>
      </c>
      <c r="E20" s="225"/>
      <c r="F20" s="225"/>
      <c r="G20" s="226"/>
      <c r="H20" s="237">
        <f>_!D13</f>
        <v>432.7</v>
      </c>
    </row>
    <row r="21" spans="1:8" ht="12.75" customHeight="1" x14ac:dyDescent="0.25">
      <c r="A21" s="218"/>
      <c r="B21" s="219"/>
      <c r="C21" s="220"/>
      <c r="D21" s="227"/>
      <c r="E21" s="228"/>
      <c r="F21" s="228"/>
      <c r="G21" s="229"/>
      <c r="H21" s="238"/>
    </row>
    <row r="22" spans="1:8" ht="12.75" customHeight="1" x14ac:dyDescent="0.25">
      <c r="A22" s="221"/>
      <c r="B22" s="222"/>
      <c r="C22" s="223"/>
      <c r="D22" s="230"/>
      <c r="E22" s="231"/>
      <c r="F22" s="231"/>
      <c r="G22" s="232"/>
      <c r="H22" s="239"/>
    </row>
    <row r="23" spans="1:8" ht="12.75" customHeight="1" x14ac:dyDescent="0.25">
      <c r="A23" s="215" t="s">
        <v>389</v>
      </c>
      <c r="B23" s="216"/>
      <c r="C23" s="217"/>
      <c r="D23" s="224" t="s">
        <v>268</v>
      </c>
      <c r="E23" s="225"/>
      <c r="F23" s="225"/>
      <c r="G23" s="226"/>
      <c r="H23" s="237">
        <f>_!D14</f>
        <v>546.55999999999995</v>
      </c>
    </row>
    <row r="24" spans="1:8" ht="12.75" customHeight="1" x14ac:dyDescent="0.25">
      <c r="A24" s="218"/>
      <c r="B24" s="219"/>
      <c r="C24" s="220"/>
      <c r="D24" s="227"/>
      <c r="E24" s="228"/>
      <c r="F24" s="228"/>
      <c r="G24" s="229"/>
      <c r="H24" s="238"/>
    </row>
    <row r="25" spans="1:8" ht="12.75" customHeight="1" x14ac:dyDescent="0.25">
      <c r="A25" s="221"/>
      <c r="B25" s="222"/>
      <c r="C25" s="223"/>
      <c r="D25" s="230"/>
      <c r="E25" s="231"/>
      <c r="F25" s="231"/>
      <c r="G25" s="232"/>
      <c r="H25" s="239"/>
    </row>
    <row r="26" spans="1:8" ht="12.75" customHeight="1" x14ac:dyDescent="0.25">
      <c r="A26" s="215" t="s">
        <v>390</v>
      </c>
      <c r="B26" s="216"/>
      <c r="C26" s="217"/>
      <c r="D26" s="224" t="s">
        <v>249</v>
      </c>
      <c r="E26" s="225"/>
      <c r="F26" s="225"/>
      <c r="G26" s="226"/>
      <c r="H26" s="237">
        <f>_!D15</f>
        <v>515.75</v>
      </c>
    </row>
    <row r="27" spans="1:8" ht="12.75" customHeight="1" x14ac:dyDescent="0.25">
      <c r="A27" s="218"/>
      <c r="B27" s="219"/>
      <c r="C27" s="220"/>
      <c r="D27" s="227"/>
      <c r="E27" s="228"/>
      <c r="F27" s="228"/>
      <c r="G27" s="229"/>
      <c r="H27" s="238"/>
    </row>
    <row r="28" spans="1:8" ht="12.75" customHeight="1" x14ac:dyDescent="0.25">
      <c r="A28" s="221"/>
      <c r="B28" s="222"/>
      <c r="C28" s="223"/>
      <c r="D28" s="230"/>
      <c r="E28" s="231"/>
      <c r="F28" s="231"/>
      <c r="G28" s="232"/>
      <c r="H28" s="239"/>
    </row>
    <row r="29" spans="1:8" ht="12.75" customHeight="1" x14ac:dyDescent="0.25">
      <c r="A29" s="215" t="s">
        <v>391</v>
      </c>
      <c r="B29" s="216"/>
      <c r="C29" s="217"/>
      <c r="D29" s="224" t="s">
        <v>267</v>
      </c>
      <c r="E29" s="225"/>
      <c r="F29" s="225"/>
      <c r="G29" s="226"/>
      <c r="H29" s="235">
        <f>_!D16</f>
        <v>591.5</v>
      </c>
    </row>
    <row r="30" spans="1:8" ht="12.75" customHeight="1" x14ac:dyDescent="0.25">
      <c r="A30" s="218"/>
      <c r="B30" s="219"/>
      <c r="C30" s="220"/>
      <c r="D30" s="227"/>
      <c r="E30" s="228"/>
      <c r="F30" s="228"/>
      <c r="G30" s="229"/>
      <c r="H30" s="235"/>
    </row>
    <row r="31" spans="1:8" ht="12.75" customHeight="1" x14ac:dyDescent="0.25">
      <c r="A31" s="221"/>
      <c r="B31" s="222"/>
      <c r="C31" s="223"/>
      <c r="D31" s="230"/>
      <c r="E31" s="231"/>
      <c r="F31" s="231"/>
      <c r="G31" s="232"/>
      <c r="H31" s="236"/>
    </row>
    <row r="32" spans="1:8" ht="12.75" customHeight="1" x14ac:dyDescent="0.25">
      <c r="A32" s="32"/>
      <c r="B32" s="32"/>
      <c r="C32" s="32"/>
      <c r="D32" s="32"/>
      <c r="E32" s="32"/>
      <c r="F32" s="32"/>
      <c r="G32" s="32"/>
      <c r="H32" s="32"/>
    </row>
    <row r="33" spans="1:8" ht="12.75" customHeight="1" x14ac:dyDescent="0.25">
      <c r="A33" s="33" t="s">
        <v>77</v>
      </c>
      <c r="B33" s="32"/>
      <c r="C33" s="32"/>
      <c r="D33" s="32"/>
      <c r="E33" s="32"/>
      <c r="F33" s="32"/>
      <c r="G33" s="32"/>
      <c r="H33" s="32"/>
    </row>
    <row r="34" spans="1:8" ht="12.75" customHeight="1" x14ac:dyDescent="0.25">
      <c r="A34" s="209" t="s">
        <v>82</v>
      </c>
      <c r="B34" s="210"/>
      <c r="C34" s="211"/>
      <c r="D34" s="212" t="s">
        <v>83</v>
      </c>
      <c r="E34" s="213"/>
      <c r="F34" s="213"/>
      <c r="G34" s="213"/>
      <c r="H34" s="214"/>
    </row>
    <row r="35" spans="1:8" ht="12.75" customHeight="1" x14ac:dyDescent="0.25">
      <c r="A35" s="209" t="s">
        <v>78</v>
      </c>
      <c r="B35" s="210"/>
      <c r="C35" s="211"/>
      <c r="D35" s="212" t="s">
        <v>79</v>
      </c>
      <c r="E35" s="213"/>
      <c r="F35" s="213"/>
      <c r="G35" s="213"/>
      <c r="H35" s="214"/>
    </row>
    <row r="36" spans="1:8" ht="12.75" customHeight="1" x14ac:dyDescent="0.25">
      <c r="A36" s="209" t="s">
        <v>80</v>
      </c>
      <c r="B36" s="210"/>
      <c r="C36" s="211"/>
      <c r="D36" s="212" t="s">
        <v>81</v>
      </c>
      <c r="E36" s="213"/>
      <c r="F36" s="213"/>
      <c r="G36" s="213"/>
      <c r="H36" s="214"/>
    </row>
    <row r="37" spans="1:8" ht="12.75" customHeight="1" x14ac:dyDescent="0.25">
      <c r="A37" s="209" t="s">
        <v>246</v>
      </c>
      <c r="B37" s="210"/>
      <c r="C37" s="211"/>
      <c r="D37" s="212" t="s">
        <v>192</v>
      </c>
      <c r="E37" s="213"/>
      <c r="F37" s="213"/>
      <c r="G37" s="213"/>
      <c r="H37" s="214"/>
    </row>
    <row r="38" spans="1:8" ht="12.75" customHeight="1" x14ac:dyDescent="0.25">
      <c r="A38" s="209" t="s">
        <v>188</v>
      </c>
      <c r="B38" s="210"/>
      <c r="C38" s="211"/>
      <c r="D38" s="212" t="s">
        <v>194</v>
      </c>
      <c r="E38" s="213"/>
      <c r="F38" s="213"/>
      <c r="G38" s="213"/>
      <c r="H38" s="214"/>
    </row>
    <row r="39" spans="1:8" ht="12.75" customHeight="1" x14ac:dyDescent="0.25">
      <c r="A39" s="209" t="s">
        <v>190</v>
      </c>
      <c r="B39" s="210"/>
      <c r="C39" s="211"/>
      <c r="D39" s="212" t="s">
        <v>196</v>
      </c>
      <c r="E39" s="213"/>
      <c r="F39" s="213"/>
      <c r="G39" s="213"/>
      <c r="H39" s="214"/>
    </row>
    <row r="40" spans="1:8" ht="12.75" customHeight="1" x14ac:dyDescent="0.25">
      <c r="A40" s="209" t="s">
        <v>189</v>
      </c>
      <c r="B40" s="210"/>
      <c r="C40" s="211"/>
      <c r="D40" s="212" t="s">
        <v>193</v>
      </c>
      <c r="E40" s="213"/>
      <c r="F40" s="213"/>
      <c r="G40" s="213"/>
      <c r="H40" s="214"/>
    </row>
    <row r="41" spans="1:8" ht="12.75" customHeight="1" x14ac:dyDescent="0.25">
      <c r="A41" s="209" t="s">
        <v>191</v>
      </c>
      <c r="B41" s="210"/>
      <c r="C41" s="211"/>
      <c r="D41" s="212" t="s">
        <v>195</v>
      </c>
      <c r="E41" s="213"/>
      <c r="F41" s="213"/>
      <c r="G41" s="213"/>
      <c r="H41" s="214"/>
    </row>
    <row r="42" spans="1:8" ht="12.75" customHeight="1" x14ac:dyDescent="0.25">
      <c r="A42" s="209" t="s">
        <v>9</v>
      </c>
      <c r="B42" s="210"/>
      <c r="C42" s="211"/>
      <c r="D42" s="212" t="s">
        <v>235</v>
      </c>
      <c r="E42" s="213"/>
      <c r="F42" s="213"/>
      <c r="G42" s="213"/>
      <c r="H42" s="214"/>
    </row>
    <row r="43" spans="1:8" ht="12.75" customHeight="1" x14ac:dyDescent="0.25">
      <c r="A43" s="209" t="s">
        <v>76</v>
      </c>
      <c r="B43" s="210"/>
      <c r="C43" s="211"/>
      <c r="D43" s="212" t="s">
        <v>84</v>
      </c>
      <c r="E43" s="213"/>
      <c r="F43" s="213"/>
      <c r="G43" s="213"/>
      <c r="H43" s="214"/>
    </row>
    <row r="44" spans="1:8" ht="12.75" customHeight="1" x14ac:dyDescent="0.25">
      <c r="A44" s="209" t="s">
        <v>172</v>
      </c>
      <c r="B44" s="210"/>
      <c r="C44" s="211"/>
      <c r="D44" s="212" t="s">
        <v>185</v>
      </c>
      <c r="E44" s="213"/>
      <c r="F44" s="213"/>
      <c r="G44" s="213"/>
      <c r="H44" s="214"/>
    </row>
    <row r="45" spans="1:8" ht="12.75" customHeight="1" x14ac:dyDescent="0.25">
      <c r="A45" s="209" t="s">
        <v>182</v>
      </c>
      <c r="B45" s="210"/>
      <c r="C45" s="211"/>
      <c r="D45" s="212" t="s">
        <v>197</v>
      </c>
      <c r="E45" s="213"/>
      <c r="F45" s="213"/>
      <c r="G45" s="213"/>
      <c r="H45" s="214"/>
    </row>
    <row r="46" spans="1:8" ht="12.75" customHeight="1" x14ac:dyDescent="0.25">
      <c r="A46" s="209" t="s">
        <v>183</v>
      </c>
      <c r="B46" s="210"/>
      <c r="C46" s="211"/>
      <c r="D46" s="212" t="s">
        <v>198</v>
      </c>
      <c r="E46" s="213"/>
      <c r="F46" s="213"/>
      <c r="G46" s="213"/>
      <c r="H46" s="214"/>
    </row>
    <row r="47" spans="1:8" ht="12.75" customHeight="1" x14ac:dyDescent="0.25">
      <c r="A47" s="209" t="s">
        <v>184</v>
      </c>
      <c r="B47" s="210"/>
      <c r="C47" s="211"/>
      <c r="D47" s="212" t="s">
        <v>186</v>
      </c>
      <c r="E47" s="213"/>
      <c r="F47" s="213"/>
      <c r="G47" s="213"/>
      <c r="H47" s="214"/>
    </row>
    <row r="48" spans="1:8" ht="12.75" customHeight="1" x14ac:dyDescent="0.25">
      <c r="A48" s="209" t="s">
        <v>266</v>
      </c>
      <c r="B48" s="210"/>
      <c r="C48" s="211"/>
      <c r="D48" s="212" t="s">
        <v>269</v>
      </c>
      <c r="E48" s="213"/>
      <c r="F48" s="213"/>
      <c r="G48" s="213"/>
      <c r="H48" s="214"/>
    </row>
    <row r="49" spans="1:8" ht="12.75" customHeight="1" x14ac:dyDescent="0.25">
      <c r="A49" s="209" t="s">
        <v>218</v>
      </c>
      <c r="B49" s="210"/>
      <c r="C49" s="211"/>
      <c r="D49" s="212">
        <v>0</v>
      </c>
      <c r="E49" s="213"/>
      <c r="F49" s="213"/>
      <c r="G49" s="213"/>
      <c r="H49" s="214"/>
    </row>
    <row r="50" spans="1:8" ht="12.75" customHeight="1" x14ac:dyDescent="0.25">
      <c r="A50" s="209" t="s">
        <v>219</v>
      </c>
      <c r="B50" s="210"/>
      <c r="C50" s="211"/>
      <c r="D50" s="212">
        <v>0</v>
      </c>
      <c r="E50" s="213"/>
      <c r="F50" s="213"/>
      <c r="G50" s="213"/>
      <c r="H50" s="214"/>
    </row>
    <row r="51" spans="1:8" ht="12.75" customHeight="1" x14ac:dyDescent="0.25">
      <c r="A51" s="209" t="s">
        <v>220</v>
      </c>
      <c r="B51" s="210"/>
      <c r="C51" s="211"/>
      <c r="D51" s="212">
        <v>0</v>
      </c>
      <c r="E51" s="213"/>
      <c r="F51" s="213"/>
      <c r="G51" s="213"/>
      <c r="H51" s="214"/>
    </row>
    <row r="52" spans="1:8" ht="12.75" customHeight="1" x14ac:dyDescent="0.25">
      <c r="A52" s="209" t="s">
        <v>221</v>
      </c>
      <c r="B52" s="210"/>
      <c r="C52" s="211"/>
      <c r="D52" s="212">
        <v>0</v>
      </c>
      <c r="E52" s="213"/>
      <c r="F52" s="213"/>
      <c r="G52" s="213"/>
      <c r="H52" s="214"/>
    </row>
    <row r="53" spans="1:8" ht="12.75" customHeight="1" x14ac:dyDescent="0.25"/>
    <row r="54" spans="1:8" ht="12.75" customHeight="1" x14ac:dyDescent="0.25">
      <c r="A54" s="24" t="s">
        <v>14</v>
      </c>
      <c r="B54" s="23"/>
      <c r="C54" s="32"/>
      <c r="D54" s="32"/>
      <c r="E54" s="32"/>
      <c r="F54" s="32"/>
    </row>
    <row r="55" spans="1:8" ht="12.75" customHeight="1" x14ac:dyDescent="0.25">
      <c r="A55" s="209" t="s">
        <v>88</v>
      </c>
      <c r="B55" s="210"/>
      <c r="C55" s="211"/>
      <c r="D55" s="233" t="s">
        <v>85</v>
      </c>
      <c r="E55" s="234"/>
      <c r="F55" s="234"/>
      <c r="G55" s="190"/>
      <c r="H55" s="190"/>
    </row>
    <row r="56" spans="1:8" ht="12.75" customHeight="1" x14ac:dyDescent="0.25">
      <c r="A56" s="209" t="s">
        <v>89</v>
      </c>
      <c r="B56" s="244"/>
      <c r="C56" s="245"/>
      <c r="D56" s="233" t="s">
        <v>85</v>
      </c>
      <c r="E56" s="234"/>
      <c r="F56" s="234"/>
      <c r="G56" s="190"/>
      <c r="H56" s="190"/>
    </row>
    <row r="57" spans="1:8" ht="12.75" customHeight="1" x14ac:dyDescent="0.25">
      <c r="A57" s="233" t="s">
        <v>86</v>
      </c>
      <c r="B57" s="241"/>
      <c r="C57" s="241"/>
      <c r="D57" s="233" t="s">
        <v>85</v>
      </c>
      <c r="E57" s="233"/>
      <c r="F57" s="233"/>
      <c r="G57" s="240"/>
      <c r="H57" s="240"/>
    </row>
    <row r="58" spans="1:8" x14ac:dyDescent="0.25">
      <c r="A58" s="233" t="s">
        <v>87</v>
      </c>
      <c r="B58" s="241"/>
      <c r="C58" s="241"/>
      <c r="D58" s="233" t="s">
        <v>85</v>
      </c>
      <c r="E58" s="233"/>
      <c r="F58" s="233"/>
      <c r="G58" s="240"/>
      <c r="H58" s="240"/>
    </row>
    <row r="59" spans="1:8" ht="12.75" customHeight="1" x14ac:dyDescent="0.25">
      <c r="A59" s="206" t="s">
        <v>392</v>
      </c>
      <c r="B59" s="207"/>
      <c r="C59" s="208"/>
      <c r="D59" s="206" t="s">
        <v>393</v>
      </c>
      <c r="E59" s="207"/>
      <c r="F59" s="207"/>
      <c r="G59" s="207"/>
      <c r="H59" s="208"/>
    </row>
    <row r="60" spans="1:8" ht="12.75" customHeight="1" x14ac:dyDescent="0.25"/>
    <row r="61" spans="1:8" ht="12.75" customHeight="1" x14ac:dyDescent="0.25"/>
    <row r="62" spans="1:8" ht="12.75" customHeight="1" x14ac:dyDescent="0.25"/>
    <row r="63" spans="1:8" ht="12.75" customHeight="1" x14ac:dyDescent="0.25"/>
    <row r="64" spans="1:8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  <row r="113" ht="12.75" customHeight="1" x14ac:dyDescent="0.25"/>
    <row r="114" ht="12.75" customHeight="1" x14ac:dyDescent="0.25"/>
    <row r="115" ht="12.75" customHeight="1" x14ac:dyDescent="0.25"/>
    <row r="116" ht="12.75" customHeight="1" x14ac:dyDescent="0.25"/>
    <row r="117" ht="12.75" customHeight="1" x14ac:dyDescent="0.25"/>
    <row r="118" ht="12.75" customHeight="1" x14ac:dyDescent="0.25"/>
    <row r="119" ht="12.75" customHeight="1" x14ac:dyDescent="0.25"/>
    <row r="120" ht="12.75" customHeight="1" x14ac:dyDescent="0.25"/>
    <row r="121" ht="12.75" customHeight="1" x14ac:dyDescent="0.25"/>
    <row r="122" ht="12.75" customHeight="1" x14ac:dyDescent="0.25"/>
    <row r="123" ht="12.75" customHeight="1" x14ac:dyDescent="0.25"/>
    <row r="124" ht="12.75" customHeight="1" x14ac:dyDescent="0.25"/>
    <row r="125" ht="12.75" customHeight="1" x14ac:dyDescent="0.25"/>
    <row r="126" ht="12.75" customHeight="1" x14ac:dyDescent="0.25"/>
    <row r="127" ht="12.75" customHeight="1" x14ac:dyDescent="0.25"/>
    <row r="128" ht="12.75" customHeight="1" x14ac:dyDescent="0.25"/>
    <row r="129" ht="12.75" customHeight="1" x14ac:dyDescent="0.25"/>
    <row r="130" ht="12.75" customHeight="1" x14ac:dyDescent="0.25"/>
    <row r="131" ht="12.75" customHeight="1" x14ac:dyDescent="0.25"/>
    <row r="132" ht="12.75" customHeight="1" x14ac:dyDescent="0.25"/>
    <row r="133" ht="12.75" customHeight="1" x14ac:dyDescent="0.25"/>
    <row r="134" ht="12.75" customHeight="1" x14ac:dyDescent="0.25"/>
    <row r="135" ht="12.75" customHeight="1" x14ac:dyDescent="0.25"/>
    <row r="136" ht="12.75" customHeight="1" x14ac:dyDescent="0.25"/>
    <row r="137" ht="12.75" customHeight="1" x14ac:dyDescent="0.25"/>
    <row r="138" ht="12.75" customHeight="1" x14ac:dyDescent="0.25"/>
    <row r="139" ht="12.75" customHeight="1" x14ac:dyDescent="0.25"/>
    <row r="140" ht="12.75" customHeight="1" x14ac:dyDescent="0.25"/>
    <row r="141" ht="12.75" customHeight="1" x14ac:dyDescent="0.25"/>
    <row r="142" ht="12.75" customHeight="1" x14ac:dyDescent="0.25"/>
    <row r="143" ht="12.75" customHeight="1" x14ac:dyDescent="0.25"/>
    <row r="144" ht="12.75" customHeight="1" x14ac:dyDescent="0.25"/>
    <row r="145" ht="12.75" customHeight="1" x14ac:dyDescent="0.25"/>
    <row r="146" ht="12.75" customHeight="1" x14ac:dyDescent="0.25"/>
    <row r="147" ht="12.75" customHeight="1" x14ac:dyDescent="0.25"/>
    <row r="148" ht="12.75" customHeight="1" x14ac:dyDescent="0.25"/>
    <row r="149" ht="12.75" customHeight="1" x14ac:dyDescent="0.25"/>
    <row r="150" ht="12.75" customHeight="1" x14ac:dyDescent="0.25"/>
    <row r="151" ht="12.75" customHeight="1" x14ac:dyDescent="0.25"/>
    <row r="152" ht="12.75" customHeight="1" x14ac:dyDescent="0.25"/>
    <row r="153" ht="12.75" customHeight="1" x14ac:dyDescent="0.25"/>
    <row r="154" ht="12.75" customHeight="1" x14ac:dyDescent="0.25"/>
    <row r="155" ht="12.75" customHeight="1" x14ac:dyDescent="0.25"/>
    <row r="156" ht="12.75" customHeight="1" x14ac:dyDescent="0.25"/>
    <row r="157" ht="12.75" customHeight="1" x14ac:dyDescent="0.25"/>
    <row r="158" ht="12.75" customHeight="1" x14ac:dyDescent="0.25"/>
    <row r="159" ht="12.75" customHeight="1" x14ac:dyDescent="0.25"/>
    <row r="160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  <row r="168" ht="12.75" customHeight="1" x14ac:dyDescent="0.25"/>
    <row r="169" ht="12.75" customHeight="1" x14ac:dyDescent="0.25"/>
    <row r="170" ht="12.75" customHeight="1" x14ac:dyDescent="0.25"/>
    <row r="171" ht="12.75" customHeight="1" x14ac:dyDescent="0.25"/>
    <row r="172" ht="12.75" customHeight="1" x14ac:dyDescent="0.25"/>
    <row r="173" ht="12.75" customHeight="1" x14ac:dyDescent="0.25"/>
    <row r="174" ht="12.75" customHeight="1" x14ac:dyDescent="0.25"/>
    <row r="175" ht="12.75" customHeight="1" x14ac:dyDescent="0.25"/>
    <row r="176" ht="12.75" customHeight="1" x14ac:dyDescent="0.25"/>
    <row r="177" ht="12.75" customHeight="1" x14ac:dyDescent="0.25"/>
    <row r="178" ht="12.75" customHeight="1" x14ac:dyDescent="0.25"/>
    <row r="179" ht="12.75" customHeight="1" x14ac:dyDescent="0.25"/>
    <row r="180" ht="12.75" customHeight="1" x14ac:dyDescent="0.25"/>
    <row r="181" ht="12.75" customHeight="1" x14ac:dyDescent="0.25"/>
    <row r="182" ht="12.75" customHeight="1" x14ac:dyDescent="0.25"/>
    <row r="183" ht="12.75" customHeight="1" x14ac:dyDescent="0.25"/>
    <row r="184" ht="12.75" customHeight="1" x14ac:dyDescent="0.25"/>
    <row r="185" ht="12.75" customHeight="1" x14ac:dyDescent="0.25"/>
    <row r="186" ht="12.75" customHeight="1" x14ac:dyDescent="0.25"/>
    <row r="187" ht="12.75" customHeight="1" x14ac:dyDescent="0.25"/>
    <row r="188" ht="12.75" customHeight="1" x14ac:dyDescent="0.25"/>
    <row r="189" ht="12.75" customHeight="1" x14ac:dyDescent="0.25"/>
    <row r="190" ht="12.75" customHeight="1" x14ac:dyDescent="0.25"/>
    <row r="191" ht="12.75" customHeight="1" x14ac:dyDescent="0.25"/>
    <row r="192" ht="12.75" customHeight="1" x14ac:dyDescent="0.25"/>
    <row r="193" ht="12.75" customHeight="1" x14ac:dyDescent="0.25"/>
    <row r="194" ht="12.75" customHeight="1" x14ac:dyDescent="0.25"/>
    <row r="195" ht="12.75" customHeight="1" x14ac:dyDescent="0.25"/>
    <row r="196" ht="12.75" customHeight="1" x14ac:dyDescent="0.25"/>
    <row r="197" ht="12.75" customHeight="1" x14ac:dyDescent="0.25"/>
    <row r="198" ht="12.75" customHeight="1" x14ac:dyDescent="0.25"/>
    <row r="199" ht="12.75" customHeight="1" x14ac:dyDescent="0.25"/>
    <row r="200" ht="12.75" customHeight="1" x14ac:dyDescent="0.25"/>
    <row r="201" ht="12.75" customHeight="1" x14ac:dyDescent="0.25"/>
    <row r="202" ht="12.75" customHeight="1" x14ac:dyDescent="0.25"/>
    <row r="203" ht="12.75" customHeight="1" x14ac:dyDescent="0.25"/>
    <row r="204" ht="12.75" customHeight="1" x14ac:dyDescent="0.25"/>
    <row r="205" ht="12.75" customHeight="1" x14ac:dyDescent="0.25"/>
    <row r="206" ht="12.75" customHeight="1" x14ac:dyDescent="0.25"/>
    <row r="207" ht="12.75" customHeight="1" x14ac:dyDescent="0.25"/>
    <row r="208" ht="12.75" customHeight="1" x14ac:dyDescent="0.25"/>
    <row r="209" ht="12.75" customHeight="1" x14ac:dyDescent="0.25"/>
    <row r="210" ht="12.75" customHeight="1" x14ac:dyDescent="0.25"/>
    <row r="211" ht="12.75" customHeight="1" x14ac:dyDescent="0.25"/>
    <row r="212" ht="12.75" customHeight="1" x14ac:dyDescent="0.25"/>
    <row r="213" ht="12.75" customHeight="1" x14ac:dyDescent="0.25"/>
    <row r="214" ht="12.75" customHeight="1" x14ac:dyDescent="0.25"/>
    <row r="215" ht="12.75" customHeight="1" x14ac:dyDescent="0.25"/>
    <row r="216" ht="12.75" customHeight="1" x14ac:dyDescent="0.25"/>
    <row r="217" ht="12.75" customHeight="1" x14ac:dyDescent="0.25"/>
    <row r="218" ht="12.75" customHeight="1" x14ac:dyDescent="0.25"/>
    <row r="219" ht="12.75" customHeight="1" x14ac:dyDescent="0.25"/>
    <row r="220" ht="12.75" customHeight="1" x14ac:dyDescent="0.25"/>
    <row r="221" ht="12.75" customHeight="1" x14ac:dyDescent="0.25"/>
    <row r="222" ht="12.75" customHeight="1" x14ac:dyDescent="0.25"/>
    <row r="223" ht="12.75" customHeight="1" x14ac:dyDescent="0.25"/>
    <row r="224" ht="12.75" customHeight="1" x14ac:dyDescent="0.25"/>
    <row r="225" ht="12.75" customHeight="1" x14ac:dyDescent="0.25"/>
    <row r="226" ht="12.75" customHeight="1" x14ac:dyDescent="0.25"/>
    <row r="227" ht="12.75" customHeight="1" x14ac:dyDescent="0.25"/>
    <row r="228" ht="12.75" customHeight="1" x14ac:dyDescent="0.25"/>
    <row r="229" ht="12.75" customHeight="1" x14ac:dyDescent="0.25"/>
    <row r="230" ht="12.75" customHeight="1" x14ac:dyDescent="0.25"/>
    <row r="231" ht="12.75" customHeight="1" x14ac:dyDescent="0.25"/>
    <row r="232" ht="12.75" customHeight="1" x14ac:dyDescent="0.25"/>
    <row r="233" ht="12.75" customHeight="1" x14ac:dyDescent="0.25"/>
    <row r="234" ht="12.75" customHeight="1" x14ac:dyDescent="0.25"/>
    <row r="235" ht="12.75" customHeight="1" x14ac:dyDescent="0.25"/>
    <row r="236" ht="12.75" customHeight="1" x14ac:dyDescent="0.25"/>
    <row r="237" ht="12.75" customHeight="1" x14ac:dyDescent="0.25"/>
    <row r="238" ht="12.75" customHeight="1" x14ac:dyDescent="0.25"/>
    <row r="239" ht="12.75" customHeight="1" x14ac:dyDescent="0.25"/>
    <row r="240" ht="12.75" customHeight="1" x14ac:dyDescent="0.25"/>
    <row r="241" ht="12.75" customHeight="1" x14ac:dyDescent="0.25"/>
    <row r="242" ht="12.75" customHeight="1" x14ac:dyDescent="0.25"/>
    <row r="243" ht="12.75" customHeight="1" x14ac:dyDescent="0.25"/>
    <row r="244" ht="12.75" customHeight="1" x14ac:dyDescent="0.25"/>
    <row r="245" ht="12.75" customHeight="1" x14ac:dyDescent="0.25"/>
    <row r="246" ht="12.75" customHeight="1" x14ac:dyDescent="0.25"/>
    <row r="247" ht="12.75" customHeight="1" x14ac:dyDescent="0.25"/>
    <row r="248" ht="12.75" customHeight="1" x14ac:dyDescent="0.25"/>
    <row r="249" ht="12.75" customHeight="1" x14ac:dyDescent="0.25"/>
    <row r="250" ht="12.75" customHeight="1" x14ac:dyDescent="0.25"/>
    <row r="251" ht="12.75" customHeight="1" x14ac:dyDescent="0.25"/>
    <row r="252" ht="12.75" customHeight="1" x14ac:dyDescent="0.25"/>
    <row r="253" ht="12.75" customHeight="1" x14ac:dyDescent="0.25"/>
    <row r="254" ht="12.75" customHeight="1" x14ac:dyDescent="0.25"/>
    <row r="255" ht="12.75" customHeight="1" x14ac:dyDescent="0.25"/>
    <row r="25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  <row r="266" ht="12.75" customHeight="1" x14ac:dyDescent="0.25"/>
    <row r="267" ht="12.75" customHeight="1" x14ac:dyDescent="0.25"/>
    <row r="268" ht="12.75" customHeight="1" x14ac:dyDescent="0.25"/>
    <row r="269" ht="12.75" customHeight="1" x14ac:dyDescent="0.25"/>
    <row r="270" ht="12.75" customHeight="1" x14ac:dyDescent="0.25"/>
    <row r="271" ht="12.75" customHeight="1" x14ac:dyDescent="0.25"/>
    <row r="272" ht="12.75" customHeight="1" x14ac:dyDescent="0.25"/>
    <row r="273" ht="12.75" customHeight="1" x14ac:dyDescent="0.25"/>
    <row r="274" ht="12.75" customHeight="1" x14ac:dyDescent="0.25"/>
    <row r="275" ht="12.75" customHeight="1" x14ac:dyDescent="0.25"/>
    <row r="276" ht="12.75" customHeight="1" x14ac:dyDescent="0.25"/>
    <row r="277" ht="12.75" customHeight="1" x14ac:dyDescent="0.25"/>
    <row r="278" ht="12.75" customHeight="1" x14ac:dyDescent="0.25"/>
    <row r="279" ht="12.75" customHeight="1" x14ac:dyDescent="0.25"/>
    <row r="280" ht="12.75" customHeight="1" x14ac:dyDescent="0.25"/>
    <row r="281" ht="12.75" customHeight="1" x14ac:dyDescent="0.25"/>
    <row r="282" ht="12.75" customHeight="1" x14ac:dyDescent="0.25"/>
    <row r="283" ht="12.75" customHeight="1" x14ac:dyDescent="0.25"/>
    <row r="284" ht="12.75" customHeight="1" x14ac:dyDescent="0.25"/>
    <row r="285" ht="12.75" customHeight="1" x14ac:dyDescent="0.25"/>
    <row r="286" ht="12.75" customHeight="1" x14ac:dyDescent="0.25"/>
    <row r="287" ht="12.75" customHeight="1" x14ac:dyDescent="0.25"/>
    <row r="288" ht="12.75" customHeight="1" x14ac:dyDescent="0.25"/>
    <row r="289" ht="12.75" customHeight="1" x14ac:dyDescent="0.25"/>
    <row r="290" ht="12.75" customHeight="1" x14ac:dyDescent="0.25"/>
    <row r="291" ht="12.75" customHeight="1" x14ac:dyDescent="0.25"/>
    <row r="292" ht="12.75" customHeight="1" x14ac:dyDescent="0.25"/>
    <row r="293" ht="12.75" customHeight="1" x14ac:dyDescent="0.25"/>
    <row r="294" ht="12.75" customHeight="1" x14ac:dyDescent="0.25"/>
    <row r="295" ht="12.75" customHeight="1" x14ac:dyDescent="0.25"/>
    <row r="296" ht="12.75" customHeight="1" x14ac:dyDescent="0.25"/>
    <row r="297" ht="12.75" customHeight="1" x14ac:dyDescent="0.25"/>
    <row r="298" ht="12.75" customHeight="1" x14ac:dyDescent="0.25"/>
    <row r="299" ht="12.75" customHeight="1" x14ac:dyDescent="0.25"/>
    <row r="300" ht="12.75" customHeight="1" x14ac:dyDescent="0.25"/>
    <row r="301" ht="12.75" customHeight="1" x14ac:dyDescent="0.25"/>
    <row r="302" ht="12.75" customHeight="1" x14ac:dyDescent="0.25"/>
    <row r="303" ht="12.75" customHeight="1" x14ac:dyDescent="0.25"/>
    <row r="304" ht="12.75" customHeight="1" x14ac:dyDescent="0.25"/>
    <row r="305" ht="12.75" customHeight="1" x14ac:dyDescent="0.25"/>
    <row r="306" ht="12.75" customHeight="1" x14ac:dyDescent="0.25"/>
    <row r="307" ht="12.75" customHeight="1" x14ac:dyDescent="0.25"/>
    <row r="308" ht="12.75" customHeight="1" x14ac:dyDescent="0.25"/>
    <row r="309" ht="12.75" customHeight="1" x14ac:dyDescent="0.25"/>
    <row r="310" ht="12.75" customHeight="1" x14ac:dyDescent="0.25"/>
    <row r="311" ht="12.75" customHeight="1" x14ac:dyDescent="0.25"/>
    <row r="312" ht="12.75" customHeight="1" x14ac:dyDescent="0.25"/>
    <row r="313" ht="12.75" customHeight="1" x14ac:dyDescent="0.25"/>
    <row r="314" ht="12.75" customHeight="1" x14ac:dyDescent="0.25"/>
    <row r="315" ht="12.75" customHeight="1" x14ac:dyDescent="0.25"/>
    <row r="316" ht="12.75" customHeight="1" x14ac:dyDescent="0.25"/>
    <row r="317" ht="12.75" customHeight="1" x14ac:dyDescent="0.25"/>
    <row r="318" ht="12.75" customHeight="1" x14ac:dyDescent="0.25"/>
    <row r="319" ht="12.75" customHeight="1" x14ac:dyDescent="0.25"/>
    <row r="32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</sheetData>
  <sheetProtection password="C71A" sheet="1" objects="1" scenarios="1"/>
  <customSheetViews>
    <customSheetView guid="{11D08DB2-E31A-4B7D-96E3-15D146D9C90A}" state="hidden">
      <selection activeCell="H20" sqref="H20:H22"/>
      <pageMargins left="0.75" right="0.75" top="1" bottom="1" header="0.5" footer="0.5"/>
      <pageSetup paperSize="9" orientation="portrait" r:id="rId1"/>
      <headerFooter alignWithMargins="0"/>
    </customSheetView>
    <customSheetView guid="{7D664F49-CBB3-4B83-A19B-05FCB4570C5D}" state="hidden">
      <selection activeCell="H20" sqref="H20:H22"/>
      <pageMargins left="0.75" right="0.75" top="1" bottom="1" header="0.5" footer="0.5"/>
      <pageSetup paperSize="9" orientation="portrait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r:id="rId3"/>
      <headerFooter alignWithMargins="0"/>
    </customSheetView>
    <customSheetView guid="{20FA67BD-9BBC-4ED6-BBAA-373F6BCF607B}" topLeftCell="A7">
      <selection activeCell="D48" sqref="D48:H48"/>
      <pageMargins left="0.75" right="0.75" top="1" bottom="1" header="0.5" footer="0.5"/>
      <pageSetup paperSize="9" orientation="portrait" r:id="rId4"/>
      <headerFooter alignWithMargins="0"/>
    </customSheetView>
  </customSheetViews>
  <mergeCells count="64">
    <mergeCell ref="D51:H51"/>
    <mergeCell ref="A45:C45"/>
    <mergeCell ref="D45:H45"/>
    <mergeCell ref="A58:C58"/>
    <mergeCell ref="D15:H15"/>
    <mergeCell ref="A34:C34"/>
    <mergeCell ref="D34:H34"/>
    <mergeCell ref="A35:C35"/>
    <mergeCell ref="D35:H35"/>
    <mergeCell ref="A37:C37"/>
    <mergeCell ref="D37:H37"/>
    <mergeCell ref="A52:C52"/>
    <mergeCell ref="D52:H52"/>
    <mergeCell ref="A49:C49"/>
    <mergeCell ref="A56:C56"/>
    <mergeCell ref="A55:C55"/>
    <mergeCell ref="D57:H57"/>
    <mergeCell ref="D58:H58"/>
    <mergeCell ref="A42:C42"/>
    <mergeCell ref="D42:H42"/>
    <mergeCell ref="A44:C44"/>
    <mergeCell ref="D44:H44"/>
    <mergeCell ref="A57:C57"/>
    <mergeCell ref="A46:C46"/>
    <mergeCell ref="A47:C47"/>
    <mergeCell ref="A48:C48"/>
    <mergeCell ref="D46:H46"/>
    <mergeCell ref="D47:H47"/>
    <mergeCell ref="D48:H48"/>
    <mergeCell ref="A50:C50"/>
    <mergeCell ref="D50:H50"/>
    <mergeCell ref="A51:C51"/>
    <mergeCell ref="D55:H55"/>
    <mergeCell ref="D56:H56"/>
    <mergeCell ref="D49:H49"/>
    <mergeCell ref="A16:C19"/>
    <mergeCell ref="D16:G19"/>
    <mergeCell ref="H29:H31"/>
    <mergeCell ref="H16:H19"/>
    <mergeCell ref="A20:C22"/>
    <mergeCell ref="A23:C25"/>
    <mergeCell ref="A26:C28"/>
    <mergeCell ref="H20:H22"/>
    <mergeCell ref="H23:H25"/>
    <mergeCell ref="H26:H28"/>
    <mergeCell ref="D20:G22"/>
    <mergeCell ref="D23:G25"/>
    <mergeCell ref="D26:G28"/>
    <mergeCell ref="A59:C59"/>
    <mergeCell ref="D59:H59"/>
    <mergeCell ref="A41:C41"/>
    <mergeCell ref="D41:H41"/>
    <mergeCell ref="A29:C31"/>
    <mergeCell ref="A38:C38"/>
    <mergeCell ref="D36:H36"/>
    <mergeCell ref="A43:C43"/>
    <mergeCell ref="D43:H43"/>
    <mergeCell ref="A39:C39"/>
    <mergeCell ref="D40:H40"/>
    <mergeCell ref="A36:C36"/>
    <mergeCell ref="D29:G31"/>
    <mergeCell ref="D39:H39"/>
    <mergeCell ref="D38:H38"/>
    <mergeCell ref="A40:C40"/>
  </mergeCells>
  <phoneticPr fontId="2" type="noConversion"/>
  <pageMargins left="0.75" right="0.75" top="1" bottom="1" header="0.5" footer="0.5"/>
  <pageSetup paperSize="9" orientation="portrait" r:id="rId5"/>
  <headerFooter alignWithMargins="0"/>
  <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indexed="9"/>
  </sheetPr>
  <dimension ref="A15:H44"/>
  <sheetViews>
    <sheetView workbookViewId="0">
      <selection activeCell="H16" sqref="H16"/>
    </sheetView>
  </sheetViews>
  <sheetFormatPr defaultRowHeight="12.75" x14ac:dyDescent="0.25"/>
  <cols>
    <col min="1" max="14" width="9.140625" style="32" customWidth="1"/>
    <col min="15" max="16384" width="9.140625" style="32"/>
  </cols>
  <sheetData>
    <row r="15" spans="1:8" ht="12.75" customHeight="1" x14ac:dyDescent="0.25">
      <c r="A15" s="33" t="s">
        <v>12</v>
      </c>
      <c r="D15" s="242" t="s">
        <v>282</v>
      </c>
      <c r="E15" s="243"/>
      <c r="F15" s="243"/>
      <c r="G15" s="243"/>
      <c r="H15" s="243"/>
    </row>
    <row r="16" spans="1:8" ht="28.5" customHeight="1" x14ac:dyDescent="0.25">
      <c r="A16" s="233" t="s">
        <v>234</v>
      </c>
      <c r="B16" s="233"/>
      <c r="C16" s="233"/>
      <c r="D16" s="248" t="s">
        <v>378</v>
      </c>
      <c r="E16" s="248"/>
      <c r="F16" s="248"/>
      <c r="G16" s="248"/>
      <c r="H16" s="80">
        <f>_!D17</f>
        <v>377.66</v>
      </c>
    </row>
    <row r="17" spans="1:8" ht="40.5" customHeight="1" x14ac:dyDescent="0.25">
      <c r="A17" s="233" t="s">
        <v>376</v>
      </c>
      <c r="B17" s="233"/>
      <c r="C17" s="233"/>
      <c r="D17" s="248" t="s">
        <v>377</v>
      </c>
      <c r="E17" s="248"/>
      <c r="F17" s="248"/>
      <c r="G17" s="248"/>
      <c r="H17" s="80">
        <f>_!D17</f>
        <v>377.66</v>
      </c>
    </row>
    <row r="19" spans="1:8" x14ac:dyDescent="0.25">
      <c r="A19" s="33" t="s">
        <v>77</v>
      </c>
    </row>
    <row r="20" spans="1:8" s="25" customFormat="1" ht="12.75" customHeight="1" x14ac:dyDescent="0.25">
      <c r="A20" s="209" t="s">
        <v>237</v>
      </c>
      <c r="B20" s="210"/>
      <c r="C20" s="211"/>
      <c r="D20" s="212" t="s">
        <v>250</v>
      </c>
      <c r="E20" s="213"/>
      <c r="F20" s="213"/>
      <c r="G20" s="213"/>
      <c r="H20" s="214"/>
    </row>
    <row r="21" spans="1:8" s="25" customFormat="1" ht="12.75" customHeight="1" x14ac:dyDescent="0.25">
      <c r="A21" s="209" t="s">
        <v>238</v>
      </c>
      <c r="B21" s="246"/>
      <c r="C21" s="247"/>
      <c r="D21" s="212" t="s">
        <v>251</v>
      </c>
      <c r="E21" s="249"/>
      <c r="F21" s="249"/>
      <c r="G21" s="249"/>
      <c r="H21" s="250"/>
    </row>
    <row r="22" spans="1:8" s="25" customFormat="1" ht="12.75" customHeight="1" x14ac:dyDescent="0.25">
      <c r="A22" s="209" t="s">
        <v>239</v>
      </c>
      <c r="B22" s="246"/>
      <c r="C22" s="247"/>
      <c r="D22" s="212" t="s">
        <v>252</v>
      </c>
      <c r="E22" s="249"/>
      <c r="F22" s="249"/>
      <c r="G22" s="249"/>
      <c r="H22" s="250"/>
    </row>
    <row r="23" spans="1:8" s="25" customFormat="1" ht="12.75" customHeight="1" x14ac:dyDescent="0.25">
      <c r="A23" s="209" t="s">
        <v>240</v>
      </c>
      <c r="B23" s="246"/>
      <c r="C23" s="247"/>
      <c r="D23" s="212" t="s">
        <v>253</v>
      </c>
      <c r="E23" s="249"/>
      <c r="F23" s="249"/>
      <c r="G23" s="249"/>
      <c r="H23" s="250"/>
    </row>
    <row r="24" spans="1:8" s="25" customFormat="1" ht="12.75" customHeight="1" x14ac:dyDescent="0.25">
      <c r="A24" s="209" t="s">
        <v>254</v>
      </c>
      <c r="B24" s="246"/>
      <c r="C24" s="247"/>
      <c r="D24" s="212" t="s">
        <v>255</v>
      </c>
      <c r="E24" s="249"/>
      <c r="F24" s="249"/>
      <c r="G24" s="249"/>
      <c r="H24" s="250"/>
    </row>
    <row r="25" spans="1:8" s="25" customFormat="1" ht="12.75" customHeight="1" x14ac:dyDescent="0.25">
      <c r="A25" s="209" t="s">
        <v>82</v>
      </c>
      <c r="B25" s="210"/>
      <c r="C25" s="211"/>
      <c r="D25" s="212" t="s">
        <v>256</v>
      </c>
      <c r="E25" s="213"/>
      <c r="F25" s="213"/>
      <c r="G25" s="213"/>
      <c r="H25" s="214"/>
    </row>
    <row r="26" spans="1:8" s="25" customFormat="1" ht="12.75" customHeight="1" x14ac:dyDescent="0.25">
      <c r="A26" s="209" t="s">
        <v>78</v>
      </c>
      <c r="B26" s="210"/>
      <c r="C26" s="211"/>
      <c r="D26" s="212" t="s">
        <v>257</v>
      </c>
      <c r="E26" s="213"/>
      <c r="F26" s="213"/>
      <c r="G26" s="213"/>
      <c r="H26" s="214"/>
    </row>
    <row r="27" spans="1:8" s="25" customFormat="1" ht="12.75" customHeight="1" x14ac:dyDescent="0.25">
      <c r="A27" s="209" t="s">
        <v>80</v>
      </c>
      <c r="B27" s="210"/>
      <c r="C27" s="211"/>
      <c r="D27" s="212" t="s">
        <v>258</v>
      </c>
      <c r="E27" s="213"/>
      <c r="F27" s="213"/>
      <c r="G27" s="213"/>
      <c r="H27" s="214"/>
    </row>
    <row r="28" spans="1:8" s="25" customFormat="1" ht="12.75" customHeight="1" x14ac:dyDescent="0.25">
      <c r="A28" s="209" t="s">
        <v>241</v>
      </c>
      <c r="B28" s="246"/>
      <c r="C28" s="247"/>
      <c r="D28" s="212" t="s">
        <v>242</v>
      </c>
      <c r="E28" s="249"/>
      <c r="F28" s="249"/>
      <c r="G28" s="249"/>
      <c r="H28" s="250"/>
    </row>
    <row r="29" spans="1:8" s="25" customFormat="1" ht="12.75" customHeight="1" x14ac:dyDescent="0.25">
      <c r="A29" s="209" t="s">
        <v>243</v>
      </c>
      <c r="B29" s="210"/>
      <c r="C29" s="211"/>
      <c r="D29" s="212" t="s">
        <v>244</v>
      </c>
      <c r="E29" s="213"/>
      <c r="F29" s="213"/>
      <c r="G29" s="213"/>
      <c r="H29" s="214"/>
    </row>
    <row r="30" spans="1:8" s="25" customFormat="1" ht="12.75" customHeight="1" x14ac:dyDescent="0.25">
      <c r="A30" s="209" t="s">
        <v>124</v>
      </c>
      <c r="B30" s="210"/>
      <c r="C30" s="211"/>
      <c r="D30" s="212" t="s">
        <v>259</v>
      </c>
      <c r="E30" s="213"/>
      <c r="F30" s="213"/>
      <c r="G30" s="213"/>
      <c r="H30" s="214"/>
    </row>
    <row r="31" spans="1:8" s="25" customFormat="1" ht="12.75" customHeight="1" x14ac:dyDescent="0.25">
      <c r="A31" s="209" t="s">
        <v>246</v>
      </c>
      <c r="B31" s="210"/>
      <c r="C31" s="211"/>
      <c r="D31" s="212" t="s">
        <v>260</v>
      </c>
      <c r="E31" s="213"/>
      <c r="F31" s="213"/>
      <c r="G31" s="213"/>
      <c r="H31" s="214"/>
    </row>
    <row r="32" spans="1:8" s="25" customFormat="1" ht="12.75" customHeight="1" x14ac:dyDescent="0.25">
      <c r="A32" s="209" t="s">
        <v>188</v>
      </c>
      <c r="B32" s="210"/>
      <c r="C32" s="211"/>
      <c r="D32" s="212" t="s">
        <v>261</v>
      </c>
      <c r="E32" s="213"/>
      <c r="F32" s="213"/>
      <c r="G32" s="213"/>
      <c r="H32" s="214"/>
    </row>
    <row r="33" spans="1:8" s="25" customFormat="1" ht="12.75" customHeight="1" x14ac:dyDescent="0.25">
      <c r="A33" s="209" t="s">
        <v>189</v>
      </c>
      <c r="B33" s="210"/>
      <c r="C33" s="211"/>
      <c r="D33" s="212" t="s">
        <v>262</v>
      </c>
      <c r="E33" s="213"/>
      <c r="F33" s="213"/>
      <c r="G33" s="213"/>
      <c r="H33" s="214"/>
    </row>
    <row r="34" spans="1:8" s="25" customFormat="1" ht="12.75" customHeight="1" x14ac:dyDescent="0.25">
      <c r="A34" s="209" t="s">
        <v>245</v>
      </c>
      <c r="B34" s="210"/>
      <c r="C34" s="211"/>
      <c r="D34" s="212" t="s">
        <v>260</v>
      </c>
      <c r="E34" s="213"/>
      <c r="F34" s="213"/>
      <c r="G34" s="213"/>
      <c r="H34" s="214"/>
    </row>
    <row r="35" spans="1:8" s="25" customFormat="1" ht="12.75" customHeight="1" x14ac:dyDescent="0.25">
      <c r="A35" s="209" t="s">
        <v>9</v>
      </c>
      <c r="B35" s="210"/>
      <c r="C35" s="211"/>
      <c r="D35" s="212" t="s">
        <v>235</v>
      </c>
      <c r="E35" s="213"/>
      <c r="F35" s="213"/>
      <c r="G35" s="213"/>
      <c r="H35" s="214"/>
    </row>
    <row r="36" spans="1:8" s="25" customFormat="1" ht="12.75" customHeight="1" x14ac:dyDescent="0.25">
      <c r="A36" s="209" t="s">
        <v>76</v>
      </c>
      <c r="B36" s="210"/>
      <c r="C36" s="211"/>
      <c r="D36" s="212" t="s">
        <v>236</v>
      </c>
      <c r="E36" s="213"/>
      <c r="F36" s="213"/>
      <c r="G36" s="213"/>
      <c r="H36" s="214"/>
    </row>
    <row r="37" spans="1:8" x14ac:dyDescent="0.25">
      <c r="A37" s="209" t="s">
        <v>218</v>
      </c>
      <c r="B37" s="210"/>
      <c r="C37" s="211"/>
      <c r="D37" s="212">
        <v>0</v>
      </c>
      <c r="E37" s="213"/>
      <c r="F37" s="213"/>
      <c r="G37" s="213"/>
      <c r="H37" s="214"/>
    </row>
    <row r="38" spans="1:8" x14ac:dyDescent="0.25">
      <c r="A38" s="209" t="s">
        <v>219</v>
      </c>
      <c r="B38" s="210"/>
      <c r="C38" s="211"/>
      <c r="D38" s="212" t="s">
        <v>37</v>
      </c>
      <c r="E38" s="213"/>
      <c r="F38" s="213"/>
      <c r="G38" s="213"/>
      <c r="H38" s="214"/>
    </row>
    <row r="39" spans="1:8" x14ac:dyDescent="0.25">
      <c r="A39" s="209" t="s">
        <v>220</v>
      </c>
      <c r="B39" s="210"/>
      <c r="C39" s="211"/>
      <c r="D39" s="212">
        <v>0</v>
      </c>
      <c r="E39" s="213"/>
      <c r="F39" s="213"/>
      <c r="G39" s="213"/>
      <c r="H39" s="214"/>
    </row>
    <row r="40" spans="1:8" x14ac:dyDescent="0.25">
      <c r="A40" s="209" t="s">
        <v>221</v>
      </c>
      <c r="B40" s="210"/>
      <c r="C40" s="211"/>
      <c r="D40" s="212" t="s">
        <v>38</v>
      </c>
      <c r="E40" s="213"/>
      <c r="F40" s="213"/>
      <c r="G40" s="213"/>
      <c r="H40" s="214"/>
    </row>
    <row r="41" spans="1:8" ht="12.75" customHeight="1" x14ac:dyDescent="0.25">
      <c r="A41" s="209"/>
      <c r="B41" s="210"/>
      <c r="C41" s="211"/>
      <c r="D41" s="212"/>
      <c r="E41" s="213"/>
      <c r="F41" s="213"/>
      <c r="G41" s="213"/>
      <c r="H41" s="214"/>
    </row>
    <row r="42" spans="1:8" ht="12.75" customHeight="1" x14ac:dyDescent="0.25">
      <c r="A42" s="233"/>
      <c r="B42" s="233"/>
      <c r="C42" s="233"/>
      <c r="D42" s="212"/>
      <c r="E42" s="213"/>
      <c r="F42" s="213"/>
      <c r="G42" s="213"/>
      <c r="H42" s="214"/>
    </row>
    <row r="43" spans="1:8" ht="12.75" customHeight="1" x14ac:dyDescent="0.25">
      <c r="A43" s="22"/>
      <c r="B43" s="23"/>
    </row>
    <row r="44" spans="1:8" x14ac:dyDescent="0.25">
      <c r="A44" s="23"/>
      <c r="B44" s="23"/>
    </row>
  </sheetData>
  <sheetProtection password="C71A" sheet="1" objects="1" scenarios="1"/>
  <customSheetViews>
    <customSheetView guid="{11D08DB2-E31A-4B7D-96E3-15D146D9C90A}">
      <selection activeCell="K20" sqref="K20"/>
      <pageMargins left="0.75" right="0.75" top="1" bottom="1" header="0.5" footer="0.5"/>
      <pageSetup paperSize="9" orientation="portrait" r:id="rId1"/>
      <headerFooter alignWithMargins="0"/>
    </customSheetView>
    <customSheetView guid="{7D664F49-CBB3-4B83-A19B-05FCB4570C5D}">
      <pageMargins left="0.75" right="0.75" top="1" bottom="1" header="0.5" footer="0.5"/>
      <pageSetup paperSize="9" orientation="portrait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r:id="rId3"/>
      <headerFooter alignWithMargins="0"/>
    </customSheetView>
    <customSheetView guid="{20FA67BD-9BBC-4ED6-BBAA-373F6BCF607B}">
      <selection activeCell="A37" sqref="A37:H39"/>
      <pageMargins left="0.75" right="0.75" top="1" bottom="1" header="0.5" footer="0.5"/>
      <pageSetup paperSize="9" orientation="portrait" r:id="rId4"/>
      <headerFooter alignWithMargins="0"/>
    </customSheetView>
  </customSheetViews>
  <mergeCells count="51">
    <mergeCell ref="A29:C29"/>
    <mergeCell ref="A17:C17"/>
    <mergeCell ref="A32:C32"/>
    <mergeCell ref="D31:H31"/>
    <mergeCell ref="A31:C31"/>
    <mergeCell ref="D30:H30"/>
    <mergeCell ref="D29:H29"/>
    <mergeCell ref="A26:C26"/>
    <mergeCell ref="A27:C27"/>
    <mergeCell ref="A24:C24"/>
    <mergeCell ref="D24:H24"/>
    <mergeCell ref="A16:C16"/>
    <mergeCell ref="D16:G16"/>
    <mergeCell ref="D28:H28"/>
    <mergeCell ref="D21:H21"/>
    <mergeCell ref="A28:C28"/>
    <mergeCell ref="D17:G17"/>
    <mergeCell ref="D27:H27"/>
    <mergeCell ref="D26:H26"/>
    <mergeCell ref="A22:C22"/>
    <mergeCell ref="D22:H22"/>
    <mergeCell ref="D23:H23"/>
    <mergeCell ref="A23:C23"/>
    <mergeCell ref="D42:H42"/>
    <mergeCell ref="A34:C34"/>
    <mergeCell ref="A38:C38"/>
    <mergeCell ref="D34:H34"/>
    <mergeCell ref="D33:H33"/>
    <mergeCell ref="A36:C36"/>
    <mergeCell ref="A41:C41"/>
    <mergeCell ref="D41:H41"/>
    <mergeCell ref="A42:C42"/>
    <mergeCell ref="D35:H35"/>
    <mergeCell ref="A35:C35"/>
    <mergeCell ref="A33:C33"/>
    <mergeCell ref="D15:H15"/>
    <mergeCell ref="D40:H40"/>
    <mergeCell ref="D39:H39"/>
    <mergeCell ref="A39:C39"/>
    <mergeCell ref="A40:C40"/>
    <mergeCell ref="D38:H38"/>
    <mergeCell ref="D37:H37"/>
    <mergeCell ref="A37:C37"/>
    <mergeCell ref="D36:H36"/>
    <mergeCell ref="A25:C25"/>
    <mergeCell ref="D25:H25"/>
    <mergeCell ref="D32:H32"/>
    <mergeCell ref="A20:C20"/>
    <mergeCell ref="D20:H20"/>
    <mergeCell ref="A21:C21"/>
    <mergeCell ref="A30:C30"/>
  </mergeCells>
  <phoneticPr fontId="2" type="noConversion"/>
  <pageMargins left="0.75" right="0.75" top="1" bottom="1" header="0.5" footer="0.5"/>
  <pageSetup paperSize="9" orientation="portrait" r:id="rId5"/>
  <headerFooter alignWithMargins="0"/>
  <drawing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indexed="9"/>
  </sheetPr>
  <dimension ref="A1:J49"/>
  <sheetViews>
    <sheetView workbookViewId="0">
      <selection activeCell="K16" sqref="K16:K22"/>
    </sheetView>
  </sheetViews>
  <sheetFormatPr defaultRowHeight="12.75" x14ac:dyDescent="0.2"/>
  <cols>
    <col min="1" max="4" width="9.140625" style="4" customWidth="1"/>
    <col min="5" max="16384" width="9.140625" style="4"/>
  </cols>
  <sheetData>
    <row r="1" spans="1:10" x14ac:dyDescent="0.2">
      <c r="A1" s="78"/>
      <c r="B1" s="11"/>
    </row>
    <row r="2" spans="1:10" x14ac:dyDescent="0.2">
      <c r="A2" s="78"/>
      <c r="B2" s="11"/>
    </row>
    <row r="3" spans="1:10" x14ac:dyDescent="0.2">
      <c r="A3" s="78"/>
      <c r="B3" s="11"/>
    </row>
    <row r="4" spans="1:10" x14ac:dyDescent="0.2">
      <c r="A4" s="78"/>
      <c r="B4" s="11"/>
    </row>
    <row r="5" spans="1:10" x14ac:dyDescent="0.2">
      <c r="A5" s="78"/>
      <c r="B5" s="11"/>
    </row>
    <row r="6" spans="1:10" x14ac:dyDescent="0.2">
      <c r="A6" s="78"/>
      <c r="B6" s="11"/>
    </row>
    <row r="7" spans="1:10" x14ac:dyDescent="0.2">
      <c r="A7" s="11"/>
      <c r="B7" s="11"/>
    </row>
    <row r="12" spans="1:10" x14ac:dyDescent="0.2">
      <c r="E12" s="11"/>
    </row>
    <row r="13" spans="1:10" ht="15" x14ac:dyDescent="0.2">
      <c r="B13" s="32"/>
      <c r="C13" s="32"/>
      <c r="F13" s="242" t="s">
        <v>282</v>
      </c>
      <c r="G13" s="243"/>
      <c r="H13" s="243"/>
      <c r="I13" s="243"/>
      <c r="J13" s="243"/>
    </row>
    <row r="14" spans="1:10" ht="12.75" customHeight="1" x14ac:dyDescent="0.2">
      <c r="B14" s="11"/>
      <c r="C14" s="7"/>
      <c r="D14" s="251" t="s">
        <v>291</v>
      </c>
      <c r="E14" s="251" t="s">
        <v>292</v>
      </c>
      <c r="F14" s="251" t="s">
        <v>293</v>
      </c>
      <c r="G14" s="253" t="s">
        <v>294</v>
      </c>
      <c r="H14" s="253"/>
      <c r="I14" s="253"/>
      <c r="J14" s="79"/>
    </row>
    <row r="15" spans="1:10" ht="12.75" customHeight="1" x14ac:dyDescent="0.2">
      <c r="A15" s="33" t="s">
        <v>12</v>
      </c>
      <c r="B15" s="11"/>
      <c r="C15" s="7"/>
      <c r="D15" s="252"/>
      <c r="E15" s="252"/>
      <c r="F15" s="252"/>
      <c r="G15" s="77" t="s">
        <v>289</v>
      </c>
      <c r="H15" s="3" t="s">
        <v>290</v>
      </c>
      <c r="I15" s="3" t="s">
        <v>310</v>
      </c>
      <c r="J15" s="79"/>
    </row>
    <row r="16" spans="1:10" x14ac:dyDescent="0.2">
      <c r="A16" s="233" t="s">
        <v>395</v>
      </c>
      <c r="B16" s="233"/>
      <c r="C16" s="233"/>
      <c r="D16" s="10">
        <v>8</v>
      </c>
      <c r="E16" s="10">
        <v>8</v>
      </c>
      <c r="F16" s="10">
        <v>2</v>
      </c>
      <c r="G16" s="10">
        <v>6</v>
      </c>
      <c r="H16" s="10">
        <v>2</v>
      </c>
      <c r="I16" s="10"/>
      <c r="J16" s="80">
        <f>225.02</f>
        <v>225.02</v>
      </c>
    </row>
    <row r="17" spans="1:10" ht="12.75" customHeight="1" x14ac:dyDescent="0.2">
      <c r="A17" s="233" t="s">
        <v>396</v>
      </c>
      <c r="B17" s="233"/>
      <c r="C17" s="233"/>
      <c r="D17" s="10">
        <v>8</v>
      </c>
      <c r="E17" s="10">
        <v>8</v>
      </c>
      <c r="F17" s="10">
        <v>4</v>
      </c>
      <c r="G17" s="10">
        <v>5</v>
      </c>
      <c r="H17" s="10">
        <v>1</v>
      </c>
      <c r="I17" s="10"/>
      <c r="J17" s="80">
        <f>222.74</f>
        <v>222.74</v>
      </c>
    </row>
    <row r="18" spans="1:10" ht="12.75" customHeight="1" x14ac:dyDescent="0.2">
      <c r="A18" s="233" t="s">
        <v>397</v>
      </c>
      <c r="B18" s="233"/>
      <c r="C18" s="233"/>
      <c r="D18" s="10">
        <v>6</v>
      </c>
      <c r="E18" s="10">
        <v>8</v>
      </c>
      <c r="F18" s="10">
        <v>2</v>
      </c>
      <c r="G18" s="10">
        <v>6</v>
      </c>
      <c r="H18" s="10">
        <v>2</v>
      </c>
      <c r="I18" s="10">
        <v>2</v>
      </c>
      <c r="J18" s="80">
        <f>228.16</f>
        <v>228.16</v>
      </c>
    </row>
    <row r="19" spans="1:10" ht="12.75" customHeight="1" x14ac:dyDescent="0.2">
      <c r="A19" s="233" t="s">
        <v>398</v>
      </c>
      <c r="B19" s="233"/>
      <c r="C19" s="233"/>
      <c r="D19" s="10">
        <v>6</v>
      </c>
      <c r="E19" s="10">
        <v>8</v>
      </c>
      <c r="F19" s="10">
        <v>4</v>
      </c>
      <c r="G19" s="10">
        <v>5</v>
      </c>
      <c r="H19" s="10">
        <v>1</v>
      </c>
      <c r="I19" s="10">
        <v>2</v>
      </c>
      <c r="J19" s="80">
        <f>225.88</f>
        <v>225.88</v>
      </c>
    </row>
    <row r="20" spans="1:10" x14ac:dyDescent="0.2">
      <c r="A20" s="233" t="s">
        <v>399</v>
      </c>
      <c r="B20" s="233"/>
      <c r="C20" s="233"/>
      <c r="D20" s="10"/>
      <c r="E20" s="10">
        <v>32</v>
      </c>
      <c r="F20" s="10"/>
      <c r="G20" s="10"/>
      <c r="H20" s="10"/>
      <c r="I20" s="10"/>
      <c r="J20" s="80">
        <f>206.43</f>
        <v>206.43</v>
      </c>
    </row>
    <row r="21" spans="1:10" x14ac:dyDescent="0.2">
      <c r="A21" s="233" t="s">
        <v>400</v>
      </c>
      <c r="B21" s="233"/>
      <c r="C21" s="233"/>
      <c r="D21" s="10"/>
      <c r="E21" s="10">
        <v>16</v>
      </c>
      <c r="F21" s="10"/>
      <c r="G21" s="10">
        <v>12</v>
      </c>
      <c r="H21" s="10"/>
      <c r="I21" s="10"/>
      <c r="J21" s="80">
        <f>217.94</f>
        <v>217.94</v>
      </c>
    </row>
    <row r="22" spans="1:10" x14ac:dyDescent="0.2">
      <c r="A22" s="233" t="s">
        <v>401</v>
      </c>
      <c r="B22" s="233"/>
      <c r="C22" s="233"/>
      <c r="D22" s="10"/>
      <c r="E22" s="10"/>
      <c r="F22" s="10"/>
      <c r="G22" s="10">
        <v>24</v>
      </c>
      <c r="H22" s="10"/>
      <c r="I22" s="10"/>
      <c r="J22" s="80">
        <f>228.52</f>
        <v>228.52</v>
      </c>
    </row>
    <row r="23" spans="1:10" x14ac:dyDescent="0.2">
      <c r="A23" s="32"/>
      <c r="B23" s="32"/>
      <c r="C23" s="32"/>
      <c r="D23" s="32"/>
      <c r="E23" s="32"/>
      <c r="F23" s="32"/>
      <c r="G23" s="32"/>
      <c r="H23" s="32"/>
    </row>
    <row r="24" spans="1:10" x14ac:dyDescent="0.2">
      <c r="A24" s="32"/>
      <c r="B24" s="32"/>
      <c r="C24" s="32"/>
      <c r="D24" s="32"/>
      <c r="E24" s="32"/>
      <c r="F24" s="32"/>
      <c r="G24" s="32"/>
      <c r="H24" s="32"/>
    </row>
    <row r="25" spans="1:10" x14ac:dyDescent="0.2">
      <c r="A25" s="33" t="s">
        <v>77</v>
      </c>
      <c r="B25" s="32"/>
      <c r="C25" s="32"/>
      <c r="D25" s="32"/>
      <c r="E25" s="32"/>
      <c r="F25" s="32"/>
      <c r="G25" s="32"/>
      <c r="H25" s="32"/>
    </row>
    <row r="26" spans="1:10" x14ac:dyDescent="0.2">
      <c r="A26" s="257" t="s">
        <v>305</v>
      </c>
      <c r="B26" s="255"/>
      <c r="C26" s="255"/>
      <c r="D26" s="257" t="s">
        <v>303</v>
      </c>
      <c r="E26" s="255"/>
      <c r="F26" s="255"/>
      <c r="G26" s="255"/>
      <c r="H26" s="255"/>
      <c r="I26" s="255"/>
      <c r="J26" s="255"/>
    </row>
    <row r="27" spans="1:10" x14ac:dyDescent="0.2">
      <c r="A27" s="256"/>
      <c r="B27" s="256"/>
      <c r="C27" s="256"/>
      <c r="D27" s="255"/>
      <c r="E27" s="255"/>
      <c r="F27" s="255"/>
      <c r="G27" s="255"/>
      <c r="H27" s="255"/>
      <c r="I27" s="255"/>
      <c r="J27" s="255"/>
    </row>
    <row r="28" spans="1:10" x14ac:dyDescent="0.2">
      <c r="A28" s="256"/>
      <c r="B28" s="256"/>
      <c r="C28" s="256"/>
      <c r="D28" s="255"/>
      <c r="E28" s="255"/>
      <c r="F28" s="255"/>
      <c r="G28" s="255"/>
      <c r="H28" s="255"/>
      <c r="I28" s="255"/>
      <c r="J28" s="255"/>
    </row>
    <row r="29" spans="1:10" x14ac:dyDescent="0.2">
      <c r="A29" s="254" t="s">
        <v>304</v>
      </c>
      <c r="B29" s="255"/>
      <c r="C29" s="255"/>
      <c r="D29" s="257" t="s">
        <v>311</v>
      </c>
      <c r="E29" s="255"/>
      <c r="F29" s="255"/>
      <c r="G29" s="255"/>
      <c r="H29" s="255"/>
      <c r="I29" s="255"/>
      <c r="J29" s="255"/>
    </row>
    <row r="30" spans="1:10" x14ac:dyDescent="0.2">
      <c r="A30" s="256"/>
      <c r="B30" s="256"/>
      <c r="C30" s="256"/>
      <c r="D30" s="255"/>
      <c r="E30" s="255"/>
      <c r="F30" s="255"/>
      <c r="G30" s="255"/>
      <c r="H30" s="255"/>
      <c r="I30" s="255"/>
      <c r="J30" s="255"/>
    </row>
    <row r="31" spans="1:10" x14ac:dyDescent="0.2">
      <c r="A31" s="256"/>
      <c r="B31" s="256"/>
      <c r="C31" s="256"/>
      <c r="D31" s="255"/>
      <c r="E31" s="255"/>
      <c r="F31" s="255"/>
      <c r="G31" s="255"/>
      <c r="H31" s="255"/>
      <c r="I31" s="255"/>
      <c r="J31" s="255"/>
    </row>
    <row r="32" spans="1:10" x14ac:dyDescent="0.2">
      <c r="A32" s="254" t="s">
        <v>306</v>
      </c>
      <c r="B32" s="255"/>
      <c r="C32" s="255"/>
      <c r="D32" s="257" t="s">
        <v>295</v>
      </c>
      <c r="E32" s="255"/>
      <c r="F32" s="255"/>
      <c r="G32" s="255"/>
      <c r="H32" s="255"/>
      <c r="I32" s="255"/>
      <c r="J32" s="255"/>
    </row>
    <row r="33" spans="1:10" x14ac:dyDescent="0.2">
      <c r="A33" s="256"/>
      <c r="B33" s="256"/>
      <c r="C33" s="256"/>
      <c r="D33" s="255"/>
      <c r="E33" s="255"/>
      <c r="F33" s="255"/>
      <c r="G33" s="255"/>
      <c r="H33" s="255"/>
      <c r="I33" s="255"/>
      <c r="J33" s="255"/>
    </row>
    <row r="34" spans="1:10" x14ac:dyDescent="0.2">
      <c r="A34" s="256"/>
      <c r="B34" s="256"/>
      <c r="C34" s="256"/>
      <c r="D34" s="255"/>
      <c r="E34" s="255"/>
      <c r="F34" s="255"/>
      <c r="G34" s="255"/>
      <c r="H34" s="255"/>
      <c r="I34" s="255"/>
      <c r="J34" s="255"/>
    </row>
    <row r="35" spans="1:10" x14ac:dyDescent="0.2">
      <c r="A35" s="258" t="s">
        <v>307</v>
      </c>
      <c r="B35" s="267"/>
      <c r="C35" s="268"/>
      <c r="D35" s="257" t="s">
        <v>298</v>
      </c>
      <c r="E35" s="255"/>
      <c r="F35" s="255"/>
      <c r="G35" s="255"/>
      <c r="H35" s="255"/>
      <c r="I35" s="255"/>
      <c r="J35" s="255"/>
    </row>
    <row r="36" spans="1:10" x14ac:dyDescent="0.2">
      <c r="A36" s="269"/>
      <c r="B36" s="270"/>
      <c r="C36" s="271"/>
      <c r="D36" s="255"/>
      <c r="E36" s="255"/>
      <c r="F36" s="255"/>
      <c r="G36" s="255"/>
      <c r="H36" s="255"/>
      <c r="I36" s="255"/>
      <c r="J36" s="255"/>
    </row>
    <row r="37" spans="1:10" x14ac:dyDescent="0.2">
      <c r="A37" s="272"/>
      <c r="B37" s="273"/>
      <c r="C37" s="274"/>
      <c r="D37" s="255"/>
      <c r="E37" s="255"/>
      <c r="F37" s="255"/>
      <c r="G37" s="255"/>
      <c r="H37" s="255"/>
      <c r="I37" s="255"/>
      <c r="J37" s="255"/>
    </row>
    <row r="38" spans="1:10" x14ac:dyDescent="0.2">
      <c r="A38" s="257" t="s">
        <v>308</v>
      </c>
      <c r="B38" s="255"/>
      <c r="C38" s="255"/>
      <c r="D38" s="257" t="s">
        <v>296</v>
      </c>
      <c r="E38" s="255"/>
      <c r="F38" s="255"/>
      <c r="G38" s="255"/>
      <c r="H38" s="255"/>
      <c r="I38" s="255"/>
      <c r="J38" s="255"/>
    </row>
    <row r="39" spans="1:10" x14ac:dyDescent="0.2">
      <c r="A39" s="256"/>
      <c r="B39" s="256"/>
      <c r="C39" s="256"/>
      <c r="D39" s="255"/>
      <c r="E39" s="255"/>
      <c r="F39" s="255"/>
      <c r="G39" s="255"/>
      <c r="H39" s="255"/>
      <c r="I39" s="255"/>
      <c r="J39" s="255"/>
    </row>
    <row r="40" spans="1:10" x14ac:dyDescent="0.2">
      <c r="A40" s="256"/>
      <c r="B40" s="256"/>
      <c r="C40" s="256"/>
      <c r="D40" s="255"/>
      <c r="E40" s="255"/>
      <c r="F40" s="255"/>
      <c r="G40" s="255"/>
      <c r="H40" s="255"/>
      <c r="I40" s="255"/>
      <c r="J40" s="255"/>
    </row>
    <row r="41" spans="1:10" x14ac:dyDescent="0.2">
      <c r="A41" s="257" t="s">
        <v>309</v>
      </c>
      <c r="B41" s="255"/>
      <c r="C41" s="255"/>
      <c r="D41" s="257" t="s">
        <v>297</v>
      </c>
      <c r="E41" s="255"/>
      <c r="F41" s="255"/>
      <c r="G41" s="255"/>
      <c r="H41" s="255"/>
      <c r="I41" s="255"/>
      <c r="J41" s="255"/>
    </row>
    <row r="42" spans="1:10" x14ac:dyDescent="0.2">
      <c r="A42" s="256"/>
      <c r="B42" s="256"/>
      <c r="C42" s="256"/>
      <c r="D42" s="255"/>
      <c r="E42" s="255"/>
      <c r="F42" s="255"/>
      <c r="G42" s="255"/>
      <c r="H42" s="255"/>
      <c r="I42" s="255"/>
      <c r="J42" s="255"/>
    </row>
    <row r="43" spans="1:10" x14ac:dyDescent="0.2">
      <c r="A43" s="256"/>
      <c r="B43" s="256"/>
      <c r="C43" s="256"/>
      <c r="D43" s="255"/>
      <c r="E43" s="255"/>
      <c r="F43" s="255"/>
      <c r="G43" s="255"/>
      <c r="H43" s="255"/>
      <c r="I43" s="255"/>
      <c r="J43" s="255"/>
    </row>
    <row r="44" spans="1:10" x14ac:dyDescent="0.2">
      <c r="A44" s="258" t="s">
        <v>301</v>
      </c>
      <c r="B44" s="259"/>
      <c r="C44" s="260"/>
      <c r="D44" s="257" t="s">
        <v>302</v>
      </c>
      <c r="E44" s="255"/>
      <c r="F44" s="255"/>
      <c r="G44" s="255"/>
      <c r="H44" s="255"/>
      <c r="I44" s="255"/>
      <c r="J44" s="255"/>
    </row>
    <row r="45" spans="1:10" x14ac:dyDescent="0.2">
      <c r="A45" s="261"/>
      <c r="B45" s="262"/>
      <c r="C45" s="263"/>
      <c r="D45" s="255"/>
      <c r="E45" s="255"/>
      <c r="F45" s="255"/>
      <c r="G45" s="255"/>
      <c r="H45" s="255"/>
      <c r="I45" s="255"/>
      <c r="J45" s="255"/>
    </row>
    <row r="46" spans="1:10" x14ac:dyDescent="0.2">
      <c r="A46" s="264"/>
      <c r="B46" s="265"/>
      <c r="C46" s="266"/>
      <c r="D46" s="255"/>
      <c r="E46" s="255"/>
      <c r="F46" s="255"/>
      <c r="G46" s="255"/>
      <c r="H46" s="255"/>
      <c r="I46" s="255"/>
      <c r="J46" s="255"/>
    </row>
    <row r="47" spans="1:10" x14ac:dyDescent="0.2">
      <c r="A47" s="254" t="s">
        <v>299</v>
      </c>
      <c r="B47" s="255"/>
      <c r="C47" s="255"/>
      <c r="D47" s="257" t="s">
        <v>300</v>
      </c>
      <c r="E47" s="255"/>
      <c r="F47" s="255"/>
      <c r="G47" s="255"/>
      <c r="H47" s="255"/>
      <c r="I47" s="255"/>
      <c r="J47" s="255"/>
    </row>
    <row r="48" spans="1:10" x14ac:dyDescent="0.2">
      <c r="A48" s="256"/>
      <c r="B48" s="256"/>
      <c r="C48" s="256"/>
      <c r="D48" s="255"/>
      <c r="E48" s="255"/>
      <c r="F48" s="255"/>
      <c r="G48" s="255"/>
      <c r="H48" s="255"/>
      <c r="I48" s="255"/>
      <c r="J48" s="255"/>
    </row>
    <row r="49" spans="1:10" x14ac:dyDescent="0.2">
      <c r="A49" s="256"/>
      <c r="B49" s="256"/>
      <c r="C49" s="256"/>
      <c r="D49" s="255"/>
      <c r="E49" s="255"/>
      <c r="F49" s="255"/>
      <c r="G49" s="255"/>
      <c r="H49" s="255"/>
      <c r="I49" s="255"/>
      <c r="J49" s="255"/>
    </row>
  </sheetData>
  <sheetProtection password="C71A" sheet="1" objects="1" scenarios="1"/>
  <customSheetViews>
    <customSheetView guid="{11D08DB2-E31A-4B7D-96E3-15D146D9C90A}">
      <pageMargins left="0.75" right="0.75" top="1" bottom="1" header="0.5" footer="0.5"/>
      <pageSetup paperSize="9" scale="90" orientation="portrait" r:id="rId1"/>
      <headerFooter alignWithMargins="0"/>
    </customSheetView>
    <customSheetView guid="{7D664F49-CBB3-4B83-A19B-05FCB4570C5D}">
      <pageMargins left="0.75" right="0.75" top="1" bottom="1" header="0.5" footer="0.5"/>
      <pageSetup paperSize="9" scale="90" orientation="portrait" r:id="rId2"/>
      <headerFooter alignWithMargins="0"/>
    </customSheetView>
  </customSheetViews>
  <mergeCells count="28">
    <mergeCell ref="A44:C46"/>
    <mergeCell ref="D44:J46"/>
    <mergeCell ref="A47:C49"/>
    <mergeCell ref="D47:J49"/>
    <mergeCell ref="A35:C37"/>
    <mergeCell ref="D35:J37"/>
    <mergeCell ref="A38:C40"/>
    <mergeCell ref="D38:J40"/>
    <mergeCell ref="A41:C43"/>
    <mergeCell ref="D41:J43"/>
    <mergeCell ref="A32:C34"/>
    <mergeCell ref="D32:J34"/>
    <mergeCell ref="A16:C16"/>
    <mergeCell ref="A17:C17"/>
    <mergeCell ref="A18:C18"/>
    <mergeCell ref="A19:C19"/>
    <mergeCell ref="A20:C20"/>
    <mergeCell ref="A21:C21"/>
    <mergeCell ref="A22:C22"/>
    <mergeCell ref="A26:C28"/>
    <mergeCell ref="D26:J28"/>
    <mergeCell ref="A29:C31"/>
    <mergeCell ref="D29:J31"/>
    <mergeCell ref="F13:J13"/>
    <mergeCell ref="D14:D15"/>
    <mergeCell ref="E14:E15"/>
    <mergeCell ref="F14:F15"/>
    <mergeCell ref="G14:I14"/>
  </mergeCells>
  <pageMargins left="0.75" right="0.75" top="1" bottom="1" header="0.5" footer="0.5"/>
  <pageSetup paperSize="9" scale="90" orientation="portrait" r:id="rId3"/>
  <headerFooter alignWithMargins="0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indexed="9"/>
  </sheetPr>
  <dimension ref="A15:H33"/>
  <sheetViews>
    <sheetView workbookViewId="0">
      <selection activeCell="O28" sqref="O28"/>
    </sheetView>
  </sheetViews>
  <sheetFormatPr defaultRowHeight="12.75" x14ac:dyDescent="0.2"/>
  <cols>
    <col min="1" max="16384" width="9.140625" style="4"/>
  </cols>
  <sheetData>
    <row r="15" spans="1:8" ht="15" x14ac:dyDescent="0.2">
      <c r="A15" s="33" t="s">
        <v>12</v>
      </c>
      <c r="B15" s="32"/>
      <c r="C15" s="32"/>
      <c r="D15" s="242" t="s">
        <v>282</v>
      </c>
      <c r="E15" s="243"/>
      <c r="F15" s="243"/>
      <c r="G15" s="243"/>
      <c r="H15" s="243"/>
    </row>
    <row r="16" spans="1:8" x14ac:dyDescent="0.2">
      <c r="A16" s="233" t="s">
        <v>334</v>
      </c>
      <c r="B16" s="233"/>
      <c r="C16" s="233"/>
      <c r="D16" s="248" t="s">
        <v>228</v>
      </c>
      <c r="E16" s="248"/>
      <c r="F16" s="248"/>
      <c r="G16" s="248"/>
      <c r="H16" s="80">
        <f>_!D27</f>
        <v>82</v>
      </c>
    </row>
    <row r="18" spans="1:8" x14ac:dyDescent="0.2">
      <c r="A18" s="33" t="s">
        <v>77</v>
      </c>
      <c r="B18" s="32"/>
      <c r="C18" s="32"/>
      <c r="D18" s="32"/>
      <c r="E18" s="32"/>
      <c r="F18" s="32"/>
      <c r="G18" s="32"/>
      <c r="H18" s="32"/>
    </row>
    <row r="19" spans="1:8" x14ac:dyDescent="0.2">
      <c r="A19" s="233" t="s">
        <v>226</v>
      </c>
      <c r="B19" s="233"/>
      <c r="C19" s="233"/>
      <c r="D19" s="257" t="s">
        <v>227</v>
      </c>
      <c r="E19" s="257"/>
      <c r="F19" s="257"/>
      <c r="G19" s="257"/>
      <c r="H19" s="257"/>
    </row>
    <row r="20" spans="1:8" x14ac:dyDescent="0.2">
      <c r="A20" s="233" t="s">
        <v>337</v>
      </c>
      <c r="B20" s="233"/>
      <c r="C20" s="233"/>
      <c r="D20" s="257" t="s">
        <v>338</v>
      </c>
      <c r="E20" s="257"/>
      <c r="F20" s="257"/>
      <c r="G20" s="257"/>
      <c r="H20" s="257"/>
    </row>
    <row r="21" spans="1:8" x14ac:dyDescent="0.2">
      <c r="A21" s="233" t="s">
        <v>230</v>
      </c>
      <c r="B21" s="233"/>
      <c r="C21" s="233"/>
      <c r="D21" s="257" t="s">
        <v>231</v>
      </c>
      <c r="E21" s="257"/>
      <c r="F21" s="257"/>
      <c r="G21" s="257"/>
      <c r="H21" s="257"/>
    </row>
    <row r="23" spans="1:8" x14ac:dyDescent="0.2">
      <c r="A23" s="2" t="s">
        <v>26</v>
      </c>
    </row>
    <row r="24" spans="1:8" ht="15" x14ac:dyDescent="0.25">
      <c r="A24" s="233" t="s">
        <v>263</v>
      </c>
      <c r="B24" s="233"/>
      <c r="C24" s="233"/>
      <c r="D24" s="275"/>
      <c r="E24" s="190"/>
      <c r="F24" s="190"/>
      <c r="G24" s="190"/>
      <c r="H24" s="190"/>
    </row>
    <row r="25" spans="1:8" ht="15" x14ac:dyDescent="0.25">
      <c r="A25" s="233" t="s">
        <v>74</v>
      </c>
      <c r="B25" s="233"/>
      <c r="C25" s="233"/>
      <c r="D25" s="275" t="s">
        <v>232</v>
      </c>
      <c r="E25" s="190"/>
      <c r="F25" s="190"/>
      <c r="G25" s="190"/>
      <c r="H25" s="190"/>
    </row>
    <row r="26" spans="1:8" ht="15" x14ac:dyDescent="0.25">
      <c r="A26" s="233" t="s">
        <v>265</v>
      </c>
      <c r="B26" s="233"/>
      <c r="C26" s="233"/>
      <c r="D26" s="275"/>
      <c r="E26" s="190"/>
      <c r="F26" s="190"/>
      <c r="G26" s="190"/>
      <c r="H26" s="190"/>
    </row>
    <row r="28" spans="1:8" x14ac:dyDescent="0.2">
      <c r="A28" s="2" t="s">
        <v>14</v>
      </c>
    </row>
    <row r="29" spans="1:8" ht="15" x14ac:dyDescent="0.25">
      <c r="A29" s="209" t="s">
        <v>275</v>
      </c>
      <c r="B29" s="210"/>
      <c r="C29" s="211"/>
      <c r="D29" s="233" t="s">
        <v>85</v>
      </c>
      <c r="E29" s="234"/>
      <c r="F29" s="234"/>
      <c r="G29" s="190"/>
      <c r="H29" s="190"/>
    </row>
    <row r="30" spans="1:8" ht="15" x14ac:dyDescent="0.25">
      <c r="A30" s="209" t="s">
        <v>276</v>
      </c>
      <c r="B30" s="244"/>
      <c r="C30" s="245"/>
      <c r="D30" s="233" t="s">
        <v>85</v>
      </c>
      <c r="E30" s="234"/>
      <c r="F30" s="234"/>
      <c r="G30" s="190"/>
      <c r="H30" s="190"/>
    </row>
    <row r="31" spans="1:8" ht="15" x14ac:dyDescent="0.25">
      <c r="A31" s="209" t="s">
        <v>233</v>
      </c>
      <c r="B31" s="244"/>
      <c r="C31" s="245"/>
      <c r="D31" s="233" t="s">
        <v>85</v>
      </c>
      <c r="E31" s="234"/>
      <c r="F31" s="234"/>
      <c r="G31" s="190"/>
      <c r="H31" s="190"/>
    </row>
    <row r="32" spans="1:8" ht="15" x14ac:dyDescent="0.25">
      <c r="A32" s="209" t="s">
        <v>277</v>
      </c>
      <c r="B32" s="244"/>
      <c r="C32" s="245"/>
      <c r="D32" s="233" t="s">
        <v>278</v>
      </c>
      <c r="E32" s="234"/>
      <c r="F32" s="234"/>
      <c r="G32" s="190"/>
      <c r="H32" s="190"/>
    </row>
    <row r="33" spans="1:8" x14ac:dyDescent="0.2">
      <c r="A33" s="233" t="s">
        <v>336</v>
      </c>
      <c r="B33" s="233"/>
      <c r="C33" s="233"/>
      <c r="D33" s="257" t="s">
        <v>335</v>
      </c>
      <c r="E33" s="257"/>
      <c r="F33" s="257"/>
      <c r="G33" s="257"/>
      <c r="H33" s="257"/>
    </row>
  </sheetData>
  <sheetProtection password="C71A" sheet="1" objects="1" scenarios="1"/>
  <customSheetViews>
    <customSheetView guid="{11D08DB2-E31A-4B7D-96E3-15D146D9C90A}" state="hidden">
      <selection activeCell="O28" sqref="O28"/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 state="hidden">
      <selection activeCell="O28" sqref="O28"/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25">
    <mergeCell ref="A33:C33"/>
    <mergeCell ref="D33:H33"/>
    <mergeCell ref="A24:C24"/>
    <mergeCell ref="A25:C25"/>
    <mergeCell ref="A26:C26"/>
    <mergeCell ref="D32:H32"/>
    <mergeCell ref="D30:H30"/>
    <mergeCell ref="A32:C32"/>
    <mergeCell ref="D25:H25"/>
    <mergeCell ref="D31:H31"/>
    <mergeCell ref="A31:C31"/>
    <mergeCell ref="D15:H15"/>
    <mergeCell ref="A16:C16"/>
    <mergeCell ref="D16:G16"/>
    <mergeCell ref="A19:C19"/>
    <mergeCell ref="D19:H19"/>
    <mergeCell ref="D20:H20"/>
    <mergeCell ref="A30:C30"/>
    <mergeCell ref="D21:H21"/>
    <mergeCell ref="D24:H24"/>
    <mergeCell ref="A20:C20"/>
    <mergeCell ref="D26:H26"/>
    <mergeCell ref="A29:C29"/>
    <mergeCell ref="D29:H29"/>
    <mergeCell ref="A21:C21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indexed="9"/>
  </sheetPr>
  <dimension ref="A1:U38"/>
  <sheetViews>
    <sheetView workbookViewId="0">
      <selection activeCell="H16" sqref="H16"/>
    </sheetView>
  </sheetViews>
  <sheetFormatPr defaultRowHeight="12.75" x14ac:dyDescent="0.2"/>
  <cols>
    <col min="1" max="2" width="9.140625" style="4" customWidth="1"/>
    <col min="3" max="16384" width="9.140625" style="4"/>
  </cols>
  <sheetData>
    <row r="1" spans="1:21" x14ac:dyDescent="0.2">
      <c r="R1" s="11"/>
      <c r="S1" s="11"/>
      <c r="T1" s="11"/>
      <c r="U1" s="11"/>
    </row>
    <row r="2" spans="1:21" x14ac:dyDescent="0.2">
      <c r="R2" s="11"/>
      <c r="S2" s="11"/>
      <c r="T2" s="11"/>
      <c r="U2" s="11"/>
    </row>
    <row r="3" spans="1:21" x14ac:dyDescent="0.2">
      <c r="R3" s="11"/>
      <c r="S3" s="11"/>
      <c r="T3" s="11"/>
      <c r="U3" s="11"/>
    </row>
    <row r="4" spans="1:21" x14ac:dyDescent="0.2">
      <c r="R4" s="11"/>
      <c r="S4" s="11"/>
      <c r="T4" s="11"/>
      <c r="U4" s="11"/>
    </row>
    <row r="5" spans="1:21" x14ac:dyDescent="0.2">
      <c r="R5" s="34"/>
      <c r="S5" s="11"/>
      <c r="T5" s="11"/>
      <c r="U5" s="11"/>
    </row>
    <row r="6" spans="1:21" x14ac:dyDescent="0.2">
      <c r="R6" s="11"/>
      <c r="S6" s="11"/>
      <c r="T6" s="11"/>
      <c r="U6" s="11"/>
    </row>
    <row r="7" spans="1:21" x14ac:dyDescent="0.2">
      <c r="R7" s="11"/>
      <c r="S7" s="11"/>
      <c r="T7" s="11"/>
      <c r="U7" s="11"/>
    </row>
    <row r="9" spans="1:21" x14ac:dyDescent="0.2">
      <c r="A9" s="32"/>
      <c r="B9" s="32"/>
      <c r="C9" s="32"/>
      <c r="D9" s="32"/>
      <c r="E9" s="32"/>
      <c r="F9" s="32"/>
      <c r="G9" s="32"/>
      <c r="H9" s="32"/>
    </row>
    <row r="10" spans="1:21" x14ac:dyDescent="0.2">
      <c r="A10" s="32"/>
      <c r="B10" s="32"/>
      <c r="C10" s="32"/>
      <c r="D10" s="32"/>
      <c r="E10" s="32"/>
      <c r="F10" s="32"/>
      <c r="G10" s="32"/>
      <c r="H10" s="32"/>
    </row>
    <row r="11" spans="1:21" x14ac:dyDescent="0.2">
      <c r="A11" s="32"/>
      <c r="B11" s="32"/>
      <c r="C11" s="32"/>
      <c r="D11" s="32"/>
      <c r="E11" s="32"/>
      <c r="F11" s="32"/>
      <c r="G11" s="32"/>
      <c r="H11" s="32"/>
    </row>
    <row r="12" spans="1:21" x14ac:dyDescent="0.2">
      <c r="A12" s="32"/>
      <c r="B12" s="32"/>
      <c r="C12" s="32"/>
      <c r="D12" s="32"/>
      <c r="E12" s="32"/>
      <c r="F12" s="32"/>
      <c r="G12" s="32"/>
      <c r="H12" s="32"/>
    </row>
    <row r="13" spans="1:21" x14ac:dyDescent="0.2">
      <c r="A13" s="32"/>
      <c r="B13" s="32"/>
      <c r="C13" s="32"/>
      <c r="D13" s="32"/>
      <c r="E13" s="32"/>
      <c r="F13" s="32"/>
      <c r="G13" s="32"/>
      <c r="H13" s="32"/>
    </row>
    <row r="14" spans="1:21" x14ac:dyDescent="0.2">
      <c r="A14" s="32"/>
      <c r="B14" s="32"/>
      <c r="C14" s="32"/>
      <c r="D14" s="32"/>
      <c r="E14" s="32"/>
      <c r="F14" s="32"/>
      <c r="G14" s="32"/>
      <c r="H14" s="32"/>
    </row>
    <row r="15" spans="1:21" ht="15" x14ac:dyDescent="0.2">
      <c r="A15" s="33" t="s">
        <v>12</v>
      </c>
      <c r="B15" s="32"/>
      <c r="C15" s="32"/>
      <c r="D15" s="242" t="s">
        <v>282</v>
      </c>
      <c r="E15" s="243"/>
      <c r="F15" s="243"/>
      <c r="G15" s="243"/>
      <c r="H15" s="243"/>
    </row>
    <row r="16" spans="1:21" x14ac:dyDescent="0.2">
      <c r="A16" s="209" t="s">
        <v>40</v>
      </c>
      <c r="B16" s="210"/>
      <c r="C16" s="211"/>
      <c r="D16" s="283"/>
      <c r="E16" s="284"/>
      <c r="F16" s="284"/>
      <c r="G16" s="285"/>
      <c r="H16" s="80">
        <f>_!D18</f>
        <v>221.51</v>
      </c>
    </row>
    <row r="17" spans="1:8" x14ac:dyDescent="0.2">
      <c r="A17" s="32"/>
      <c r="B17" s="32"/>
      <c r="C17" s="32"/>
      <c r="D17" s="32"/>
      <c r="E17" s="32"/>
      <c r="F17" s="32"/>
      <c r="G17" s="32"/>
      <c r="H17" s="32"/>
    </row>
    <row r="18" spans="1:8" x14ac:dyDescent="0.2">
      <c r="A18" s="33" t="s">
        <v>77</v>
      </c>
      <c r="B18" s="32"/>
      <c r="C18" s="32"/>
      <c r="D18" s="32"/>
      <c r="E18" s="32"/>
      <c r="F18" s="32"/>
      <c r="G18" s="32"/>
      <c r="H18" s="32"/>
    </row>
    <row r="19" spans="1:8" x14ac:dyDescent="0.2">
      <c r="A19" s="209" t="s">
        <v>218</v>
      </c>
      <c r="B19" s="210"/>
      <c r="C19" s="211"/>
      <c r="D19" s="212">
        <v>0</v>
      </c>
      <c r="E19" s="213"/>
      <c r="F19" s="213"/>
      <c r="G19" s="213"/>
      <c r="H19" s="214"/>
    </row>
    <row r="20" spans="1:8" x14ac:dyDescent="0.2">
      <c r="A20" s="209" t="s">
        <v>219</v>
      </c>
      <c r="B20" s="210"/>
      <c r="C20" s="211"/>
      <c r="D20" s="212">
        <v>4</v>
      </c>
      <c r="E20" s="213"/>
      <c r="F20" s="213"/>
      <c r="G20" s="213"/>
      <c r="H20" s="214"/>
    </row>
    <row r="21" spans="1:8" x14ac:dyDescent="0.2">
      <c r="A21" s="209" t="s">
        <v>220</v>
      </c>
      <c r="B21" s="210"/>
      <c r="C21" s="211"/>
      <c r="D21" s="212">
        <v>0</v>
      </c>
      <c r="E21" s="213"/>
      <c r="F21" s="213"/>
      <c r="G21" s="213"/>
      <c r="H21" s="214"/>
    </row>
    <row r="22" spans="1:8" x14ac:dyDescent="0.2">
      <c r="A22" s="209" t="s">
        <v>221</v>
      </c>
      <c r="B22" s="210"/>
      <c r="C22" s="211"/>
      <c r="D22" s="212">
        <v>4</v>
      </c>
      <c r="E22" s="213"/>
      <c r="F22" s="213"/>
      <c r="G22" s="213"/>
      <c r="H22" s="214"/>
    </row>
    <row r="23" spans="1:8" x14ac:dyDescent="0.2">
      <c r="A23" s="209" t="s">
        <v>75</v>
      </c>
      <c r="B23" s="210"/>
      <c r="C23" s="211"/>
      <c r="D23" s="212" t="s">
        <v>91</v>
      </c>
      <c r="E23" s="213"/>
      <c r="F23" s="213"/>
      <c r="G23" s="213"/>
      <c r="H23" s="214"/>
    </row>
    <row r="24" spans="1:8" x14ac:dyDescent="0.2">
      <c r="A24" s="209" t="s">
        <v>76</v>
      </c>
      <c r="B24" s="210"/>
      <c r="C24" s="211"/>
      <c r="D24" s="212" t="s">
        <v>180</v>
      </c>
      <c r="E24" s="213"/>
      <c r="F24" s="213"/>
      <c r="G24" s="213"/>
      <c r="H24" s="214"/>
    </row>
    <row r="25" spans="1:8" x14ac:dyDescent="0.2">
      <c r="A25" s="209" t="s">
        <v>9</v>
      </c>
      <c r="B25" s="210"/>
      <c r="C25" s="211"/>
      <c r="D25" s="212" t="s">
        <v>173</v>
      </c>
      <c r="E25" s="213"/>
      <c r="F25" s="213"/>
      <c r="G25" s="213"/>
      <c r="H25" s="214"/>
    </row>
    <row r="26" spans="1:8" x14ac:dyDescent="0.2">
      <c r="A26" s="23"/>
      <c r="B26" s="23"/>
      <c r="C26" s="32"/>
      <c r="D26" s="32"/>
      <c r="E26" s="32"/>
      <c r="F26" s="32"/>
      <c r="G26" s="32"/>
      <c r="H26" s="32"/>
    </row>
    <row r="27" spans="1:8" x14ac:dyDescent="0.2">
      <c r="A27" s="282" t="s">
        <v>11</v>
      </c>
      <c r="B27" s="282"/>
      <c r="C27" s="282"/>
      <c r="D27" s="282"/>
      <c r="E27" s="32"/>
      <c r="F27" s="32"/>
      <c r="G27" s="32"/>
      <c r="H27" s="32"/>
    </row>
    <row r="28" spans="1:8" x14ac:dyDescent="0.2">
      <c r="A28" s="276" t="s">
        <v>88</v>
      </c>
      <c r="B28" s="277"/>
      <c r="C28" s="278"/>
      <c r="D28" s="276" t="s">
        <v>174</v>
      </c>
      <c r="E28" s="277"/>
      <c r="F28" s="277"/>
      <c r="G28" s="277"/>
      <c r="H28" s="278"/>
    </row>
    <row r="29" spans="1:8" ht="12.75" customHeight="1" x14ac:dyDescent="0.2">
      <c r="A29" s="279"/>
      <c r="B29" s="280"/>
      <c r="C29" s="281"/>
      <c r="D29" s="279"/>
      <c r="E29" s="280"/>
      <c r="F29" s="280"/>
      <c r="G29" s="280"/>
      <c r="H29" s="281"/>
    </row>
    <row r="30" spans="1:8" ht="12.75" customHeight="1" x14ac:dyDescent="0.2">
      <c r="A30" s="276" t="s">
        <v>215</v>
      </c>
      <c r="B30" s="277"/>
      <c r="C30" s="278"/>
      <c r="D30" s="276" t="s">
        <v>20</v>
      </c>
      <c r="E30" s="277"/>
      <c r="F30" s="277"/>
      <c r="G30" s="277"/>
      <c r="H30" s="278"/>
    </row>
    <row r="31" spans="1:8" ht="12.75" customHeight="1" x14ac:dyDescent="0.2">
      <c r="A31" s="279"/>
      <c r="B31" s="280"/>
      <c r="C31" s="281"/>
      <c r="D31" s="279"/>
      <c r="E31" s="280"/>
      <c r="F31" s="280"/>
      <c r="G31" s="280"/>
      <c r="H31" s="281"/>
    </row>
    <row r="32" spans="1:8" ht="12.75" customHeight="1" x14ac:dyDescent="0.2">
      <c r="A32" s="23"/>
      <c r="B32" s="23"/>
      <c r="C32" s="32"/>
      <c r="D32" s="32"/>
      <c r="E32" s="32"/>
      <c r="F32" s="32"/>
      <c r="G32" s="32"/>
      <c r="H32" s="32"/>
    </row>
    <row r="33" spans="1:8" x14ac:dyDescent="0.2">
      <c r="A33" s="282" t="s">
        <v>13</v>
      </c>
      <c r="B33" s="282"/>
      <c r="C33" s="282"/>
      <c r="D33" s="282"/>
      <c r="E33" s="32"/>
      <c r="F33" s="32"/>
      <c r="G33" s="32"/>
      <c r="H33" s="32"/>
    </row>
    <row r="34" spans="1:8" x14ac:dyDescent="0.2">
      <c r="A34" s="276" t="s">
        <v>89</v>
      </c>
      <c r="B34" s="277"/>
      <c r="C34" s="278"/>
      <c r="D34" s="276" t="s">
        <v>90</v>
      </c>
      <c r="E34" s="277"/>
      <c r="F34" s="277"/>
      <c r="G34" s="277"/>
      <c r="H34" s="278"/>
    </row>
    <row r="35" spans="1:8" ht="12.75" customHeight="1" x14ac:dyDescent="0.2">
      <c r="A35" s="279"/>
      <c r="B35" s="280"/>
      <c r="C35" s="281"/>
      <c r="D35" s="279"/>
      <c r="E35" s="280"/>
      <c r="F35" s="280"/>
      <c r="G35" s="280"/>
      <c r="H35" s="281"/>
    </row>
    <row r="36" spans="1:8" ht="12.75" customHeight="1" x14ac:dyDescent="0.2">
      <c r="A36" s="209" t="s">
        <v>217</v>
      </c>
      <c r="B36" s="210"/>
      <c r="C36" s="211"/>
      <c r="D36" s="283" t="s">
        <v>32</v>
      </c>
      <c r="E36" s="284"/>
      <c r="F36" s="284"/>
      <c r="G36" s="284"/>
      <c r="H36" s="285"/>
    </row>
    <row r="37" spans="1:8" ht="15" customHeight="1" x14ac:dyDescent="0.2">
      <c r="A37" s="209" t="s">
        <v>87</v>
      </c>
      <c r="B37" s="210"/>
      <c r="C37" s="211"/>
      <c r="D37" s="209" t="s">
        <v>15</v>
      </c>
      <c r="E37" s="210"/>
      <c r="F37" s="210"/>
      <c r="G37" s="210"/>
      <c r="H37" s="211"/>
    </row>
    <row r="38" spans="1:8" ht="15" customHeight="1" x14ac:dyDescent="0.2">
      <c r="A38" s="23"/>
      <c r="B38" s="23"/>
      <c r="C38" s="32"/>
      <c r="D38" s="32"/>
      <c r="E38" s="32"/>
      <c r="F38" s="32"/>
      <c r="G38" s="32"/>
      <c r="H38" s="32"/>
    </row>
  </sheetData>
  <sheetProtection password="C71A" sheet="1" objects="1" scenarios="1"/>
  <customSheetViews>
    <customSheetView guid="{11D08DB2-E31A-4B7D-96E3-15D146D9C90A}" state="hidden">
      <selection activeCell="H16" sqref="H16"/>
      <pageMargins left="0.75" right="0.75" top="1" bottom="1" header="0.5" footer="0.5"/>
      <pageSetup paperSize="9" orientation="portrait" verticalDpi="0" r:id="rId1"/>
      <headerFooter alignWithMargins="0"/>
    </customSheetView>
    <customSheetView guid="{7D664F49-CBB3-4B83-A19B-05FCB4570C5D}" state="hidden">
      <selection activeCell="H16" sqref="H16"/>
      <pageMargins left="0.75" right="0.75" top="1" bottom="1" header="0.5" footer="0.5"/>
      <pageSetup paperSize="9" orientation="portrait" verticalDpi="0" r:id="rId2"/>
      <headerFooter alignWithMargins="0"/>
    </customSheetView>
    <customSheetView guid="{830742FC-BE7F-4E27-BACB-C350DD8E1822}" showRuler="0">
      <pageMargins left="0.75" right="0.75" top="1" bottom="1" header="0.5" footer="0.5"/>
      <pageSetup paperSize="9" orientation="portrait" verticalDpi="0" r:id="rId3"/>
      <headerFooter alignWithMargins="0"/>
    </customSheetView>
    <customSheetView guid="{20FA67BD-9BBC-4ED6-BBAA-373F6BCF607B}">
      <pageMargins left="0.75" right="0.75" top="1" bottom="1" header="0.5" footer="0.5"/>
      <pageSetup paperSize="9" orientation="portrait" verticalDpi="0" r:id="rId4"/>
      <headerFooter alignWithMargins="0"/>
    </customSheetView>
  </customSheetViews>
  <mergeCells count="29">
    <mergeCell ref="A20:C20"/>
    <mergeCell ref="D20:H20"/>
    <mergeCell ref="D15:H15"/>
    <mergeCell ref="A16:C16"/>
    <mergeCell ref="D16:G16"/>
    <mergeCell ref="A19:C19"/>
    <mergeCell ref="D19:H19"/>
    <mergeCell ref="A21:C21"/>
    <mergeCell ref="D21:H21"/>
    <mergeCell ref="A22:C22"/>
    <mergeCell ref="D22:H22"/>
    <mergeCell ref="A23:C23"/>
    <mergeCell ref="D23:H23"/>
    <mergeCell ref="A24:C24"/>
    <mergeCell ref="D24:H24"/>
    <mergeCell ref="A27:D27"/>
    <mergeCell ref="A25:C25"/>
    <mergeCell ref="D25:H25"/>
    <mergeCell ref="D28:H29"/>
    <mergeCell ref="A28:C29"/>
    <mergeCell ref="A37:C37"/>
    <mergeCell ref="D37:H37"/>
    <mergeCell ref="A33:D33"/>
    <mergeCell ref="D34:H35"/>
    <mergeCell ref="A34:C35"/>
    <mergeCell ref="D30:H31"/>
    <mergeCell ref="A30:C31"/>
    <mergeCell ref="A36:C36"/>
    <mergeCell ref="D36:H36"/>
  </mergeCells>
  <phoneticPr fontId="2" type="noConversion"/>
  <pageMargins left="0.75" right="0.75" top="1" bottom="1" header="0.5" footer="0.5"/>
  <pageSetup paperSize="9" orientation="portrait" verticalDpi="0" r:id="rId5"/>
  <headerFooter alignWithMargins="0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20</vt:i4>
      </vt:variant>
      <vt:variant>
        <vt:lpstr>Именованные диапазоны</vt:lpstr>
      </vt:variant>
      <vt:variant>
        <vt:i4>26</vt:i4>
      </vt:variant>
    </vt:vector>
  </HeadingPairs>
  <TitlesOfParts>
    <vt:vector size="46" baseType="lpstr">
      <vt:lpstr>Прайс</vt:lpstr>
      <vt:lpstr>Matrix</vt:lpstr>
      <vt:lpstr>FMR_new</vt:lpstr>
      <vt:lpstr>MRL</vt:lpstr>
      <vt:lpstr>Trim5_old</vt:lpstr>
      <vt:lpstr>SMH4</vt:lpstr>
      <vt:lpstr>FMR</vt:lpstr>
      <vt:lpstr>Модем ICM</vt:lpstr>
      <vt:lpstr>SMH2G_old</vt:lpstr>
      <vt:lpstr>MC_old</vt:lpstr>
      <vt:lpstr>Pixel</vt:lpstr>
      <vt:lpstr>MR</vt:lpstr>
      <vt:lpstr>Модули памяти PMM</vt:lpstr>
      <vt:lpstr>Батарейки</vt:lpstr>
      <vt:lpstr>Сетевые модули NA</vt:lpstr>
      <vt:lpstr>Сетевые модули PNA_old</vt:lpstr>
      <vt:lpstr>Кабели</vt:lpstr>
      <vt:lpstr>SMH2010</vt:lpstr>
      <vt:lpstr>_</vt:lpstr>
      <vt:lpstr>Лист1</vt:lpstr>
      <vt:lpstr>_00</vt:lpstr>
      <vt:lpstr>_10</vt:lpstr>
      <vt:lpstr>_11</vt:lpstr>
      <vt:lpstr>_13</vt:lpstr>
      <vt:lpstr>_20</vt:lpstr>
      <vt:lpstr>_21</vt:lpstr>
      <vt:lpstr>_22</vt:lpstr>
      <vt:lpstr>_30</vt:lpstr>
      <vt:lpstr>_33</vt:lpstr>
      <vt:lpstr>курс</vt:lpstr>
      <vt:lpstr>FMR!Область_печати</vt:lpstr>
      <vt:lpstr>MC_old!Область_печати</vt:lpstr>
      <vt:lpstr>MR!Область_печати</vt:lpstr>
      <vt:lpstr>Pixel!Область_печати</vt:lpstr>
      <vt:lpstr>'SMH2010'!Область_печати</vt:lpstr>
      <vt:lpstr>SMH2G_old!Область_печати</vt:lpstr>
      <vt:lpstr>'SMH4'!Область_печати</vt:lpstr>
      <vt:lpstr>Trim5_old!Область_печати</vt:lpstr>
      <vt:lpstr>Батарейки!Область_печати</vt:lpstr>
      <vt:lpstr>Кабели!Область_печати</vt:lpstr>
      <vt:lpstr>'Модем ICM'!Область_печати</vt:lpstr>
      <vt:lpstr>'Модули памяти PMM'!Область_печати</vt:lpstr>
      <vt:lpstr>Прайс!Область_печати</vt:lpstr>
      <vt:lpstr>'Сетевые модули NA'!Область_печати</vt:lpstr>
      <vt:lpstr>'Сетевые модули PNA_old'!Область_печати</vt:lpstr>
      <vt:lpstr>скидка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Support</dc:creator>
  <cp:lastModifiedBy>User1</cp:lastModifiedBy>
  <cp:lastPrinted>2022-12-14T12:14:17Z</cp:lastPrinted>
  <dcterms:created xsi:type="dcterms:W3CDTF">2021-09-27T10:04:16Z</dcterms:created>
  <dcterms:modified xsi:type="dcterms:W3CDTF">2024-03-07T13:47:53Z</dcterms:modified>
</cp:coreProperties>
</file>